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Portfolio\PortfolioRepository\Gnomes\"/>
    </mc:Choice>
  </mc:AlternateContent>
  <xr:revisionPtr revIDLastSave="0" documentId="13_ncr:1_{A2CBEB09-F291-4FEF-A02D-662E8B8351CB}" xr6:coauthVersionLast="47" xr6:coauthVersionMax="47" xr10:uidLastSave="{00000000-0000-0000-0000-000000000000}"/>
  <bookViews>
    <workbookView xWindow="-120" yWindow="-120" windowWidth="29040" windowHeight="15840" xr2:uid="{6E6DD2EC-4BF7-459E-A8FF-B6E7970A46E5}"/>
  </bookViews>
  <sheets>
    <sheet name="Monsters" sheetId="1" r:id="rId1"/>
    <sheet name="Elements and Effects" sheetId="3" r:id="rId2"/>
    <sheet name="Abilities" sheetId="2" r:id="rId3"/>
    <sheet name="Battle Sim" sheetId="4" r:id="rId4"/>
  </sheets>
  <definedNames>
    <definedName name="AverageHit">Abilities[[#Totals],[Basic Expected Damage]]</definedName>
    <definedName name="AverageHitDamage">Abilities[[#Totals],[Basic Expected Damage]]</definedName>
    <definedName name="EFUPG">Monsters!$B$11</definedName>
    <definedName name="ElementMultiplier">'Elements and Effects'!$D$5:$I$10</definedName>
    <definedName name="Elements">'Elements and Effects'!$B$5:$B$10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5" i="1" l="1"/>
  <c r="O10" i="1"/>
  <c r="O6" i="1"/>
  <c r="O8" i="1"/>
  <c r="O12" i="1"/>
  <c r="I16" i="1"/>
  <c r="G16" i="1"/>
  <c r="H16" i="1"/>
  <c r="F16" i="1"/>
  <c r="AA4" i="1"/>
  <c r="AA5" i="1"/>
  <c r="AA6" i="1"/>
  <c r="AA7" i="1"/>
  <c r="AA8" i="1"/>
  <c r="AA9" i="1"/>
  <c r="AA10" i="1"/>
  <c r="AA11" i="1"/>
  <c r="AA12" i="1"/>
  <c r="AA13" i="1"/>
  <c r="AA14" i="1"/>
  <c r="AA15" i="1"/>
  <c r="E16" i="1"/>
  <c r="Q8" i="3"/>
  <c r="Q9" i="3" s="1"/>
  <c r="R8" i="3"/>
  <c r="T8" i="3"/>
  <c r="T9" i="3" s="1"/>
  <c r="V8" i="3"/>
  <c r="U8" i="3"/>
  <c r="S8" i="3"/>
  <c r="U9" i="3"/>
  <c r="S9" i="3"/>
  <c r="R9" i="3"/>
  <c r="V9" i="3"/>
  <c r="H3" i="3"/>
  <c r="X4" i="1"/>
  <c r="Y4" i="1" s="1"/>
  <c r="X5" i="1"/>
  <c r="Y5" i="1" s="1"/>
  <c r="X6" i="1"/>
  <c r="Y6" i="1" s="1"/>
  <c r="X7" i="1"/>
  <c r="Y7" i="1" s="1"/>
  <c r="X8" i="1"/>
  <c r="Y8" i="1" s="1"/>
  <c r="X9" i="1"/>
  <c r="Y9" i="1" s="1"/>
  <c r="X10" i="1"/>
  <c r="Y10" i="1" s="1"/>
  <c r="X11" i="1"/>
  <c r="Y11" i="1" s="1"/>
  <c r="X12" i="1"/>
  <c r="Y12" i="1" s="1"/>
  <c r="X13" i="1"/>
  <c r="Y13" i="1" s="1"/>
  <c r="X14" i="1"/>
  <c r="Y14" i="1" s="1"/>
  <c r="X15" i="1"/>
  <c r="Y15" i="1" s="1"/>
  <c r="E5" i="4"/>
  <c r="I3" i="3" a="1"/>
  <c r="I3" i="3" s="1"/>
  <c r="G3" i="3" a="1"/>
  <c r="G3" i="3" s="1"/>
  <c r="F3" i="3" a="1"/>
  <c r="F3" i="3" s="1"/>
  <c r="E3" i="3" a="1"/>
  <c r="E3" i="3" s="1"/>
  <c r="D3" i="3" a="1"/>
  <c r="D3" i="3" s="1"/>
  <c r="D7" i="2"/>
  <c r="I7" i="2"/>
  <c r="M7" i="2" s="1" a="1"/>
  <c r="M7" i="2" s="1"/>
  <c r="K7" i="2"/>
  <c r="L7" i="2" s="1"/>
  <c r="O7" i="1"/>
  <c r="N7" i="1"/>
  <c r="R7" i="1" s="1"/>
  <c r="U7" i="1" s="1"/>
  <c r="K7" i="1"/>
  <c r="Q7" i="1" s="1"/>
  <c r="T7" i="1" s="1"/>
  <c r="N6" i="1"/>
  <c r="R6" i="1" s="1"/>
  <c r="U6" i="1" s="1"/>
  <c r="K6" i="1"/>
  <c r="Q6" i="1" s="1"/>
  <c r="T6" i="1" s="1"/>
  <c r="D17" i="2"/>
  <c r="I17" i="2"/>
  <c r="M17" i="2" s="1" a="1"/>
  <c r="M17" i="2" s="1"/>
  <c r="K17" i="2"/>
  <c r="L17" i="2" s="1"/>
  <c r="K13" i="2"/>
  <c r="L13" i="2" s="1"/>
  <c r="I13" i="2"/>
  <c r="M13" i="2" s="1" a="1"/>
  <c r="M13" i="2" s="1"/>
  <c r="D13" i="2"/>
  <c r="D10" i="2"/>
  <c r="I10" i="2"/>
  <c r="M10" i="2" s="1" a="1"/>
  <c r="M10" i="2" s="1"/>
  <c r="K10" i="2"/>
  <c r="L10" i="2" s="1"/>
  <c r="D12" i="2"/>
  <c r="I12" i="2"/>
  <c r="M12" i="2" s="1" a="1"/>
  <c r="M12" i="2" s="1"/>
  <c r="K12" i="2"/>
  <c r="L12" i="2" s="1"/>
  <c r="D11" i="2"/>
  <c r="I11" i="2"/>
  <c r="M11" i="2" s="1" a="1"/>
  <c r="M11" i="2" s="1"/>
  <c r="K11" i="2"/>
  <c r="L11" i="2" s="1"/>
  <c r="D9" i="2"/>
  <c r="I9" i="2"/>
  <c r="M9" i="2" s="1" a="1"/>
  <c r="M9" i="2" s="1"/>
  <c r="K9" i="2"/>
  <c r="L9" i="2" s="1"/>
  <c r="D8" i="2"/>
  <c r="I8" i="2"/>
  <c r="M8" i="2" s="1" a="1"/>
  <c r="M8" i="2" s="1"/>
  <c r="K8" i="2"/>
  <c r="L8" i="2"/>
  <c r="F22" i="2"/>
  <c r="K16" i="2"/>
  <c r="L16" i="2" s="1"/>
  <c r="I16" i="2"/>
  <c r="M16" i="2" s="1" a="1"/>
  <c r="M16" i="2" s="1"/>
  <c r="D16" i="2"/>
  <c r="O14" i="1"/>
  <c r="K19" i="2"/>
  <c r="L19" i="2" s="1"/>
  <c r="I19" i="2"/>
  <c r="M19" i="2" s="1" a="1"/>
  <c r="M19" i="2" s="1"/>
  <c r="D19" i="2"/>
  <c r="K20" i="2"/>
  <c r="L20" i="2" s="1"/>
  <c r="I20" i="2"/>
  <c r="M20" i="2" s="1" a="1"/>
  <c r="M20" i="2" s="1"/>
  <c r="D20" i="2"/>
  <c r="K21" i="2"/>
  <c r="L21" i="2" s="1"/>
  <c r="I21" i="2"/>
  <c r="M21" i="2" s="1" a="1"/>
  <c r="M21" i="2" s="1"/>
  <c r="D21" i="2"/>
  <c r="K18" i="2"/>
  <c r="L18" i="2" s="1"/>
  <c r="I18" i="2"/>
  <c r="M18" i="2" s="1" a="1"/>
  <c r="M18" i="2" s="1"/>
  <c r="D18" i="2"/>
  <c r="K14" i="2"/>
  <c r="L14" i="2" s="1"/>
  <c r="I14" i="2"/>
  <c r="M14" i="2" s="1" a="1"/>
  <c r="M14" i="2" s="1"/>
  <c r="D14" i="2"/>
  <c r="K15" i="2"/>
  <c r="L15" i="2" s="1"/>
  <c r="I15" i="2"/>
  <c r="M15" i="2" s="1" a="1"/>
  <c r="M15" i="2" s="1"/>
  <c r="D15" i="2"/>
  <c r="N8" i="1"/>
  <c r="R8" i="1" s="1"/>
  <c r="U8" i="1" s="1"/>
  <c r="K8" i="1"/>
  <c r="Q8" i="1" s="1"/>
  <c r="T8" i="1" s="1"/>
  <c r="O9" i="1"/>
  <c r="N9" i="1"/>
  <c r="R9" i="1" s="1"/>
  <c r="U9" i="1" s="1"/>
  <c r="K9" i="1"/>
  <c r="Q9" i="1" s="1"/>
  <c r="T9" i="1" s="1"/>
  <c r="O11" i="1"/>
  <c r="N11" i="1"/>
  <c r="R11" i="1" s="1"/>
  <c r="U11" i="1" s="1"/>
  <c r="K11" i="1"/>
  <c r="Q11" i="1" s="1"/>
  <c r="T11" i="1" s="1"/>
  <c r="O5" i="1"/>
  <c r="N5" i="1"/>
  <c r="R5" i="1" s="1"/>
  <c r="U5" i="1" s="1"/>
  <c r="K5" i="1"/>
  <c r="Q5" i="1" s="1"/>
  <c r="T5" i="1" s="1"/>
  <c r="N10" i="1"/>
  <c r="R10" i="1" s="1"/>
  <c r="U10" i="1" s="1"/>
  <c r="K10" i="1"/>
  <c r="Q10" i="1" s="1"/>
  <c r="T10" i="1" s="1"/>
  <c r="I4" i="2"/>
  <c r="M4" i="2" s="1" a="1"/>
  <c r="M4" i="2" s="1"/>
  <c r="I5" i="2"/>
  <c r="M5" i="2" s="1" a="1"/>
  <c r="M5" i="2" s="1"/>
  <c r="I6" i="2"/>
  <c r="M6" i="2" s="1" a="1"/>
  <c r="M6" i="2" s="1"/>
  <c r="J22" i="2"/>
  <c r="G22" i="2"/>
  <c r="E22" i="2"/>
  <c r="K15" i="1"/>
  <c r="Q15" i="1" s="1"/>
  <c r="N15" i="1"/>
  <c r="R15" i="1" s="1"/>
  <c r="U15" i="1" s="1"/>
  <c r="D5" i="2"/>
  <c r="K5" i="2"/>
  <c r="D6" i="2"/>
  <c r="K6" i="2"/>
  <c r="D4" i="2"/>
  <c r="K4" i="2"/>
  <c r="K12" i="1"/>
  <c r="Q12" i="1" s="1"/>
  <c r="T12" i="1" s="1"/>
  <c r="N12" i="1"/>
  <c r="R12" i="1" s="1"/>
  <c r="U12" i="1" s="1"/>
  <c r="AS3" i="4"/>
  <c r="H3" i="4"/>
  <c r="O4" i="1"/>
  <c r="O13" i="1"/>
  <c r="N4" i="1"/>
  <c r="R4" i="1" s="1"/>
  <c r="N13" i="1"/>
  <c r="R13" i="1" s="1"/>
  <c r="U13" i="1" s="1"/>
  <c r="N14" i="1"/>
  <c r="R14" i="1" s="1"/>
  <c r="U14" i="1" s="1"/>
  <c r="K4" i="1"/>
  <c r="Q4" i="1" s="1"/>
  <c r="K13" i="1"/>
  <c r="Q13" i="1" s="1"/>
  <c r="T13" i="1" s="1"/>
  <c r="K14" i="1"/>
  <c r="Q14" i="1" s="1"/>
  <c r="T14" i="1" s="1"/>
  <c r="F4" i="4"/>
  <c r="F5" i="4"/>
  <c r="F6" i="4"/>
  <c r="E4" i="4"/>
  <c r="E6" i="4"/>
  <c r="N8" i="2" l="1"/>
  <c r="T15" i="1"/>
  <c r="S15" i="1"/>
  <c r="S4" i="1"/>
  <c r="AB11" i="1"/>
  <c r="AB12" i="1"/>
  <c r="AB6" i="1"/>
  <c r="S11" i="1"/>
  <c r="AB4" i="1"/>
  <c r="AB14" i="1"/>
  <c r="AB13" i="1"/>
  <c r="AB10" i="1"/>
  <c r="AC9" i="1"/>
  <c r="AB8" i="1"/>
  <c r="AB7" i="1"/>
  <c r="S9" i="1"/>
  <c r="AB5" i="1"/>
  <c r="AB15" i="1"/>
  <c r="AC4" i="1"/>
  <c r="AC10" i="1"/>
  <c r="AC15" i="1"/>
  <c r="AC14" i="1"/>
  <c r="AC11" i="1"/>
  <c r="AC13" i="1"/>
  <c r="AC12" i="1"/>
  <c r="AC8" i="1"/>
  <c r="AC7" i="1"/>
  <c r="AC6" i="1"/>
  <c r="AC5" i="1"/>
  <c r="AB9" i="1"/>
  <c r="S10" i="1"/>
  <c r="S5" i="1"/>
  <c r="S14" i="1"/>
  <c r="S13" i="1"/>
  <c r="S6" i="1"/>
  <c r="V6" i="1" s="1"/>
  <c r="S12" i="1"/>
  <c r="S8" i="1"/>
  <c r="S7" i="1"/>
  <c r="N9" i="2"/>
  <c r="O9" i="2" s="1"/>
  <c r="N10" i="2"/>
  <c r="O10" i="2" s="1"/>
  <c r="N11" i="2"/>
  <c r="O11" i="2" s="1"/>
  <c r="O8" i="2"/>
  <c r="N7" i="2"/>
  <c r="O7" i="2" s="1"/>
  <c r="N17" i="2"/>
  <c r="O17" i="2" s="1"/>
  <c r="N12" i="2"/>
  <c r="O12" i="2" s="1"/>
  <c r="Y16" i="1"/>
  <c r="T4" i="1"/>
  <c r="U4" i="1"/>
  <c r="N13" i="2"/>
  <c r="N16" i="2"/>
  <c r="O16" i="2" s="1"/>
  <c r="N19" i="2"/>
  <c r="O19" i="2" s="1"/>
  <c r="N20" i="2"/>
  <c r="O20" i="2" s="1"/>
  <c r="N21" i="2"/>
  <c r="O21" i="2" s="1"/>
  <c r="N18" i="2"/>
  <c r="O18" i="2" s="1"/>
  <c r="N14" i="2"/>
  <c r="P5" i="1" s="1"/>
  <c r="N15" i="2"/>
  <c r="L6" i="2"/>
  <c r="N6" i="2" s="1"/>
  <c r="O6" i="2" s="1"/>
  <c r="L5" i="2"/>
  <c r="N5" i="2" s="1"/>
  <c r="O5" i="2" s="1"/>
  <c r="L4" i="2"/>
  <c r="K22" i="2"/>
  <c r="AT3" i="4" a="1"/>
  <c r="AT3" i="4" s="1"/>
  <c r="I3" i="4" a="1"/>
  <c r="I3" i="4" s="1"/>
  <c r="AD10" i="1" l="1"/>
  <c r="P15" i="1"/>
  <c r="AD13" i="1"/>
  <c r="P7" i="1"/>
  <c r="P6" i="1"/>
  <c r="P9" i="1"/>
  <c r="P10" i="1"/>
  <c r="P12" i="1"/>
  <c r="AD6" i="1"/>
  <c r="AD9" i="1"/>
  <c r="AD12" i="1"/>
  <c r="AD4" i="1"/>
  <c r="AD8" i="1"/>
  <c r="P4" i="1"/>
  <c r="P11" i="1"/>
  <c r="P8" i="1"/>
  <c r="P13" i="1"/>
  <c r="AD7" i="1"/>
  <c r="AD11" i="1"/>
  <c r="AD14" i="1"/>
  <c r="AD5" i="1"/>
  <c r="AD15" i="1"/>
  <c r="AC16" i="1"/>
  <c r="AB16" i="1"/>
  <c r="Z4" i="1" s="1"/>
  <c r="V5" i="1"/>
  <c r="V9" i="1"/>
  <c r="V10" i="1"/>
  <c r="V4" i="1"/>
  <c r="V12" i="1"/>
  <c r="V13" i="1"/>
  <c r="V11" i="1"/>
  <c r="V15" i="1"/>
  <c r="V8" i="1"/>
  <c r="V7" i="1"/>
  <c r="V14" i="1"/>
  <c r="K3" i="4" a="1"/>
  <c r="K3" i="4" s="1"/>
  <c r="N3" i="4"/>
  <c r="N4" i="2"/>
  <c r="O15" i="2"/>
  <c r="O14" i="2"/>
  <c r="O13" i="2"/>
  <c r="AW3" i="4" a="1"/>
  <c r="AW3" i="4" s="1"/>
  <c r="AX3" i="4" a="1"/>
  <c r="AX3" i="4" s="1"/>
  <c r="AY3" i="4" a="1"/>
  <c r="AY3" i="4" s="1"/>
  <c r="AZ3" i="4" a="1"/>
  <c r="AZ3" i="4" s="1"/>
  <c r="M3" i="4" a="1"/>
  <c r="M3" i="4" s="1"/>
  <c r="O3" i="4" a="1"/>
  <c r="O3" i="4" s="1"/>
  <c r="L3" i="4" a="1"/>
  <c r="L3" i="4" s="1"/>
  <c r="AV3" i="4" a="1"/>
  <c r="AV3" i="4" s="1"/>
  <c r="R3" i="4" a="1"/>
  <c r="R3" i="4" s="1"/>
  <c r="T3" i="4" s="1" a="1"/>
  <c r="T3" i="4" s="1"/>
  <c r="BC3" i="4" a="1"/>
  <c r="BC3" i="4" s="1"/>
  <c r="BE3" i="4" s="1" a="1"/>
  <c r="BE3" i="4" s="1"/>
  <c r="BB3" i="4" a="1"/>
  <c r="BB3" i="4" s="1"/>
  <c r="BA3" i="4" a="1"/>
  <c r="BA3" i="4" s="1"/>
  <c r="AU3" i="4" a="1"/>
  <c r="AU3" i="4" s="1"/>
  <c r="BD3" i="4" a="1"/>
  <c r="BD3" i="4" s="1"/>
  <c r="BF3" i="4" s="1" a="1"/>
  <c r="BF3" i="4" s="1"/>
  <c r="P3" i="4" a="1"/>
  <c r="P3" i="4" s="1"/>
  <c r="Q3" i="4" a="1"/>
  <c r="Q3" i="4" s="1"/>
  <c r="S3" i="4" a="1"/>
  <c r="S3" i="4" s="1"/>
  <c r="U3" i="4" s="1" a="1"/>
  <c r="U3" i="4" s="1"/>
  <c r="J3" i="4" a="1"/>
  <c r="J3" i="4" s="1"/>
  <c r="AD16" i="1" l="1"/>
  <c r="O4" i="2"/>
  <c r="O22" i="2" s="1"/>
  <c r="P14" i="1"/>
  <c r="P16" i="1" s="1"/>
  <c r="V16" i="1"/>
  <c r="Z10" i="1"/>
  <c r="Z11" i="1"/>
  <c r="Z9" i="1"/>
  <c r="Z12" i="1"/>
  <c r="Z7" i="1"/>
  <c r="Z5" i="1"/>
  <c r="Z6" i="1"/>
  <c r="Z13" i="1"/>
  <c r="Z8" i="1"/>
  <c r="W4" i="1"/>
  <c r="Z15" i="1"/>
  <c r="W15" i="1" s="1"/>
  <c r="Z14" i="1"/>
  <c r="V3" i="4"/>
  <c r="BH3" i="4"/>
  <c r="X3" i="4"/>
  <c r="Y3" i="4" s="1"/>
  <c r="Z3" i="4" s="1"/>
  <c r="W3" i="4"/>
  <c r="BG3" i="4"/>
  <c r="BI3" i="4"/>
  <c r="BJ3" i="4" s="1"/>
  <c r="BK3" i="4" s="1"/>
  <c r="BL3" i="4" s="1" a="1"/>
  <c r="BL3" i="4" s="1"/>
  <c r="AL3" i="4" s="1"/>
  <c r="W5" i="1" l="1"/>
  <c r="Z16" i="1"/>
  <c r="AE5" i="1"/>
  <c r="W13" i="1"/>
  <c r="AE13" i="1"/>
  <c r="W6" i="1"/>
  <c r="AE6" i="1"/>
  <c r="W11" i="1"/>
  <c r="AE11" i="1"/>
  <c r="W10" i="1"/>
  <c r="AE10" i="1"/>
  <c r="W14" i="1"/>
  <c r="AE14" i="1"/>
  <c r="AE15" i="1"/>
  <c r="AE4" i="1"/>
  <c r="W8" i="1"/>
  <c r="AE8" i="1"/>
  <c r="W12" i="1"/>
  <c r="AE12" i="1"/>
  <c r="W7" i="1"/>
  <c r="AE7" i="1"/>
  <c r="W9" i="1"/>
  <c r="AE9" i="1"/>
  <c r="BR3" i="4" a="1"/>
  <c r="BR3" i="4" s="1"/>
  <c r="AC3" i="4" a="1"/>
  <c r="AC3" i="4" s="1"/>
  <c r="AG3" i="4" a="1"/>
  <c r="AG3" i="4" s="1"/>
  <c r="BN3" i="4" a="1"/>
  <c r="BN3" i="4" s="1"/>
  <c r="BO3" i="4" a="1"/>
  <c r="BO3" i="4" s="1"/>
  <c r="BQ3" i="4" a="1"/>
  <c r="BQ3" i="4" s="1"/>
  <c r="BM3" i="4" a="1"/>
  <c r="BM3" i="4" s="1"/>
  <c r="BZ3" i="4" s="1"/>
  <c r="AD3" i="4" a="1"/>
  <c r="AD3" i="4" s="1"/>
  <c r="AB3" i="4" a="1"/>
  <c r="AB3" i="4" s="1"/>
  <c r="AO3" i="4" s="1"/>
  <c r="AA3" i="4" a="1"/>
  <c r="AA3" i="4" s="1"/>
  <c r="BW3" i="4" s="1"/>
  <c r="AF3" i="4" a="1"/>
  <c r="AF3" i="4" s="1"/>
  <c r="AE16" i="1" l="1"/>
  <c r="AH3" i="4"/>
  <c r="BS3" i="4"/>
  <c r="AE3" i="4"/>
  <c r="AI3" i="4" s="1"/>
  <c r="BP3" i="4"/>
  <c r="AQ3" i="4" l="1"/>
  <c r="CB3" i="4"/>
  <c r="CC3" i="4"/>
  <c r="CA3" i="4"/>
  <c r="AR3" i="4"/>
  <c r="AP3" i="4"/>
  <c r="BT3" i="4"/>
  <c r="AM3" i="4" l="1"/>
  <c r="BX3" i="4"/>
  <c r="BY3" i="4" l="1"/>
  <c r="BU3" i="4" s="1"/>
  <c r="BV3" i="4" s="1"/>
  <c r="AN3" i="4"/>
  <c r="AJ3" i="4" s="1"/>
  <c r="AK3" i="4" s="1"/>
  <c r="CD3" i="4" l="1"/>
  <c r="AS4" i="4" s="1"/>
  <c r="AT4" i="4" s="1" a="1"/>
  <c r="AT4" i="4" s="1"/>
  <c r="BB4" i="4" s="1" a="1"/>
  <c r="BB4" i="4" s="1"/>
  <c r="BA4" i="4" l="1" a="1"/>
  <c r="BA4" i="4" s="1"/>
  <c r="BD4" i="4" a="1"/>
  <c r="BD4" i="4" s="1"/>
  <c r="BF4" i="4" s="1" a="1"/>
  <c r="BF4" i="4" s="1"/>
  <c r="BC4" i="4" a="1"/>
  <c r="BC4" i="4" s="1"/>
  <c r="BE4" i="4" s="1" a="1"/>
  <c r="BE4" i="4" s="1"/>
  <c r="AU4" i="4" a="1"/>
  <c r="AU4" i="4" s="1"/>
  <c r="AW4" i="4" a="1"/>
  <c r="AW4" i="4" s="1"/>
  <c r="AV4" i="4" a="1"/>
  <c r="AV4" i="4" s="1"/>
  <c r="AZ4" i="4" a="1"/>
  <c r="AZ4" i="4" s="1"/>
  <c r="AX4" i="4" a="1"/>
  <c r="AX4" i="4" s="1"/>
  <c r="AY4" i="4" a="1"/>
  <c r="AY4" i="4" s="1"/>
  <c r="H4" i="4"/>
  <c r="I4" i="4" s="1" a="1"/>
  <c r="I4" i="4" s="1"/>
  <c r="K4" i="4" s="1" a="1"/>
  <c r="K4" i="4" s="1"/>
  <c r="BI4" i="4" l="1"/>
  <c r="BJ4" i="4" s="1"/>
  <c r="BK4" i="4" s="1"/>
  <c r="BR4" i="4" s="1" a="1"/>
  <c r="BR4" i="4" s="1"/>
  <c r="M4" i="4" a="1"/>
  <c r="M4" i="4" s="1"/>
  <c r="O4" i="4" a="1"/>
  <c r="O4" i="4" s="1"/>
  <c r="BG4" i="4"/>
  <c r="S4" i="4" a="1"/>
  <c r="S4" i="4" s="1"/>
  <c r="U4" i="4" s="1" a="1"/>
  <c r="U4" i="4" s="1"/>
  <c r="J4" i="4" a="1"/>
  <c r="J4" i="4" s="1"/>
  <c r="L4" i="4" a="1"/>
  <c r="L4" i="4" s="1"/>
  <c r="BH4" i="4"/>
  <c r="R4" i="4" a="1"/>
  <c r="R4" i="4" s="1"/>
  <c r="T4" i="4" s="1" a="1"/>
  <c r="T4" i="4" s="1"/>
  <c r="N4" i="4" a="1"/>
  <c r="N4" i="4" s="1"/>
  <c r="P4" i="4" a="1"/>
  <c r="P4" i="4" s="1"/>
  <c r="Q4" i="4" a="1"/>
  <c r="Q4" i="4" s="1"/>
  <c r="BQ4" i="4" l="1" a="1"/>
  <c r="BQ4" i="4" s="1"/>
  <c r="BS4" i="4" s="1"/>
  <c r="BO4" i="4" a="1"/>
  <c r="BO4" i="4" s="1"/>
  <c r="BL4" i="4" a="1"/>
  <c r="BL4" i="4" s="1"/>
  <c r="AL4" i="4" s="1" a="1"/>
  <c r="AL4" i="4" s="1"/>
  <c r="BN4" i="4" a="1"/>
  <c r="BN4" i="4" s="1"/>
  <c r="BM4" i="4" a="1"/>
  <c r="BM4" i="4" s="1"/>
  <c r="BZ4" i="4" s="1"/>
  <c r="X4" i="4"/>
  <c r="Y4" i="4" s="1"/>
  <c r="Z4" i="4" s="1"/>
  <c r="AG4" i="4" s="1" a="1"/>
  <c r="AG4" i="4" s="1"/>
  <c r="V4" i="4"/>
  <c r="W4" i="4"/>
  <c r="BP4" i="4" l="1"/>
  <c r="BT4" i="4" s="1"/>
  <c r="AA4" i="4" a="1"/>
  <c r="AA4" i="4" s="1"/>
  <c r="BW4" i="4" s="1" a="1"/>
  <c r="BW4" i="4" s="1"/>
  <c r="AC4" i="4" a="1"/>
  <c r="AC4" i="4" s="1"/>
  <c r="AB4" i="4" a="1"/>
  <c r="AB4" i="4" s="1"/>
  <c r="AO4" i="4" s="1"/>
  <c r="AD4" i="4" a="1"/>
  <c r="AD4" i="4" s="1"/>
  <c r="AF4" i="4" a="1"/>
  <c r="AF4" i="4" s="1"/>
  <c r="AH4" i="4" s="1"/>
  <c r="CC4" i="4" s="1"/>
  <c r="AE4" i="4" l="1"/>
  <c r="AI4" i="4" s="1"/>
  <c r="BX4" i="4" s="1"/>
  <c r="CA4" i="4"/>
  <c r="AP4" i="4"/>
  <c r="AR4" i="4"/>
  <c r="AQ4" i="4"/>
  <c r="CB4" i="4"/>
  <c r="AM4" i="4" l="1"/>
  <c r="AN4" i="4" s="1"/>
  <c r="AJ4" i="4" s="1"/>
  <c r="AK4" i="4" s="1"/>
  <c r="BY4" i="4"/>
  <c r="BU4" i="4" s="1"/>
  <c r="BV4" i="4" s="1"/>
  <c r="CD4" i="4" l="1"/>
  <c r="AS5" i="4" s="1"/>
  <c r="AT5" i="4" s="1" a="1"/>
  <c r="AT5" i="4" s="1"/>
  <c r="BA5" i="4" s="1"/>
  <c r="H5" i="4" l="1"/>
  <c r="I5" i="4" s="1" a="1"/>
  <c r="I5" i="4" s="1"/>
  <c r="O5" i="4" s="1" a="1"/>
  <c r="O5" i="4" s="1"/>
  <c r="AW5" i="4" a="1"/>
  <c r="AW5" i="4" s="1"/>
  <c r="BD5" i="4" a="1"/>
  <c r="BD5" i="4" s="1"/>
  <c r="BF5" i="4" s="1" a="1"/>
  <c r="BF5" i="4" s="1"/>
  <c r="BB5" i="4" a="1"/>
  <c r="BB5" i="4" s="1"/>
  <c r="BC5" i="4" a="1"/>
  <c r="BC5" i="4" s="1"/>
  <c r="BE5" i="4" s="1" a="1"/>
  <c r="BE5" i="4" s="1"/>
  <c r="AU5" i="4" a="1"/>
  <c r="AU5" i="4" s="1"/>
  <c r="AZ5" i="4" a="1"/>
  <c r="AZ5" i="4" s="1"/>
  <c r="AV5" i="4" a="1"/>
  <c r="AV5" i="4" s="1"/>
  <c r="AX5" i="4" a="1"/>
  <c r="AX5" i="4" s="1"/>
  <c r="AY5" i="4" a="1"/>
  <c r="AY5" i="4" s="1"/>
  <c r="J5" i="4" l="1" a="1"/>
  <c r="J5" i="4" s="1"/>
  <c r="N5" i="4" a="1"/>
  <c r="N5" i="4" s="1"/>
  <c r="M5" i="4" a="1"/>
  <c r="M5" i="4" s="1"/>
  <c r="P5" i="4" a="1"/>
  <c r="P5" i="4" s="1"/>
  <c r="R5" i="4" a="1"/>
  <c r="R5" i="4" s="1"/>
  <c r="T5" i="4" s="1" a="1"/>
  <c r="T5" i="4" s="1"/>
  <c r="S5" i="4" a="1"/>
  <c r="S5" i="4" s="1"/>
  <c r="U5" i="4" s="1" a="1"/>
  <c r="U5" i="4" s="1"/>
  <c r="K5" i="4" a="1"/>
  <c r="K5" i="4" s="1"/>
  <c r="L5" i="4" a="1"/>
  <c r="L5" i="4" s="1"/>
  <c r="Q5" i="4" a="1"/>
  <c r="Q5" i="4" s="1"/>
  <c r="BG5" i="4"/>
  <c r="BI5" i="4"/>
  <c r="BJ5" i="4" s="1"/>
  <c r="BK5" i="4" s="1"/>
  <c r="BR5" i="4" s="1" a="1"/>
  <c r="BR5" i="4" s="1"/>
  <c r="BH5" i="4"/>
  <c r="V5" i="4" l="1"/>
  <c r="W5" i="4"/>
  <c r="X5" i="4"/>
  <c r="Y5" i="4" s="1"/>
  <c r="Z5" i="4" s="1"/>
  <c r="AG5" i="4" s="1" a="1"/>
  <c r="AG5" i="4" s="1"/>
  <c r="BO5" i="4" a="1"/>
  <c r="BO5" i="4" s="1"/>
  <c r="BQ5" i="4" a="1"/>
  <c r="BQ5" i="4" s="1"/>
  <c r="BS5" i="4" s="1"/>
  <c r="BN5" i="4" a="1"/>
  <c r="BN5" i="4" s="1"/>
  <c r="BL5" i="4" a="1"/>
  <c r="BL5" i="4" s="1"/>
  <c r="AL5" i="4" s="1" a="1"/>
  <c r="AL5" i="4" s="1"/>
  <c r="BM5" i="4" a="1"/>
  <c r="BM5" i="4" s="1"/>
  <c r="BZ5" i="4" s="1"/>
  <c r="AB5" i="4" l="1" a="1"/>
  <c r="AB5" i="4" s="1"/>
  <c r="AO5" i="4" s="1"/>
  <c r="AF5" i="4" a="1"/>
  <c r="AF5" i="4" s="1"/>
  <c r="AH5" i="4" s="1"/>
  <c r="CC5" i="4" s="1"/>
  <c r="AA5" i="4" a="1"/>
  <c r="AA5" i="4" s="1"/>
  <c r="BW5" i="4" s="1" a="1"/>
  <c r="BW5" i="4" s="1"/>
  <c r="AC5" i="4" a="1"/>
  <c r="AC5" i="4" s="1"/>
  <c r="AD5" i="4" a="1"/>
  <c r="AD5" i="4" s="1"/>
  <c r="BP5" i="4"/>
  <c r="BT5" i="4" s="1"/>
  <c r="AE5" i="4" l="1"/>
  <c r="AI5" i="4" s="1"/>
  <c r="BX5" i="4" s="1"/>
  <c r="AR5" i="4"/>
  <c r="AP5" i="4"/>
  <c r="AQ5" i="4"/>
  <c r="CB5" i="4"/>
  <c r="CA5" i="4"/>
  <c r="AM5" i="4"/>
  <c r="BY5" i="4" l="1"/>
  <c r="BU5" i="4" s="1"/>
  <c r="BV5" i="4" s="1"/>
  <c r="AN5" i="4"/>
  <c r="AJ5" i="4" s="1"/>
  <c r="AK5" i="4" s="1"/>
  <c r="CD5" i="4" l="1"/>
  <c r="H6" i="4" s="1"/>
  <c r="AS6" i="4" l="1"/>
  <c r="AT6" i="4" s="1" a="1"/>
  <c r="AT6" i="4" s="1"/>
  <c r="I6" i="4" a="1"/>
  <c r="I6" i="4" s="1"/>
  <c r="M6" i="4" a="1"/>
  <c r="M6" i="4" s="1"/>
  <c r="N6" i="4" a="1"/>
  <c r="N6" i="4" s="1"/>
  <c r="K6" i="4" a="1"/>
  <c r="K6" i="4" s="1"/>
  <c r="L6" i="4" a="1"/>
  <c r="L6" i="4" s="1"/>
  <c r="AX6" i="4" l="1" a="1"/>
  <c r="AX6" i="4" s="1"/>
  <c r="AY6" i="4" a="1"/>
  <c r="AY6" i="4" s="1"/>
  <c r="AW6" i="4" a="1"/>
  <c r="AW6" i="4" s="1"/>
  <c r="AZ6" i="4" a="1"/>
  <c r="AZ6" i="4" s="1"/>
  <c r="O6" i="4" a="1"/>
  <c r="O6" i="4" s="1"/>
  <c r="J6" i="4" a="1"/>
  <c r="J6" i="4" s="1"/>
  <c r="P6" i="4" a="1"/>
  <c r="P6" i="4" s="1"/>
  <c r="R6" i="4" a="1"/>
  <c r="R6" i="4" s="1"/>
  <c r="T6" i="4" s="1" a="1"/>
  <c r="T6" i="4" s="1"/>
  <c r="Q6" i="4" a="1"/>
  <c r="Q6" i="4" s="1"/>
  <c r="S6" i="4" a="1"/>
  <c r="S6" i="4" s="1"/>
  <c r="U6" i="4" s="1" a="1"/>
  <c r="U6" i="4" s="1"/>
  <c r="AV6" i="4" a="1"/>
  <c r="AV6" i="4" s="1"/>
  <c r="AU6" i="4" a="1"/>
  <c r="AU6" i="4" s="1"/>
  <c r="BA6" i="4" a="1"/>
  <c r="BA6" i="4" s="1"/>
  <c r="BC6" i="4" a="1"/>
  <c r="BC6" i="4" s="1"/>
  <c r="BE6" i="4" s="1" a="1"/>
  <c r="BE6" i="4" s="1"/>
  <c r="BD6" i="4" a="1"/>
  <c r="BD6" i="4" s="1"/>
  <c r="BF6" i="4" s="1" a="1"/>
  <c r="BF6" i="4" s="1"/>
  <c r="BB6" i="4" a="1"/>
  <c r="BB6" i="4" s="1"/>
  <c r="BG6" i="4" l="1"/>
  <c r="BH6" i="4"/>
  <c r="BI6" i="4"/>
  <c r="BJ6" i="4" s="1"/>
  <c r="BK6" i="4" s="1"/>
  <c r="V6" i="4"/>
  <c r="W6" i="4"/>
  <c r="X6" i="4"/>
  <c r="Y6" i="4" s="1"/>
  <c r="Z6" i="4" s="1"/>
  <c r="AG6" i="4" l="1" a="1"/>
  <c r="AG6" i="4" s="1"/>
  <c r="AF6" i="4" a="1"/>
  <c r="AF6" i="4" s="1"/>
  <c r="AA6" i="4" a="1"/>
  <c r="AA6" i="4" s="1"/>
  <c r="BW6" i="4" s="1" a="1"/>
  <c r="BW6" i="4" s="1"/>
  <c r="AC6" i="4" a="1"/>
  <c r="AC6" i="4" s="1"/>
  <c r="AD6" i="4" a="1"/>
  <c r="AD6" i="4" s="1"/>
  <c r="AB6" i="4" a="1"/>
  <c r="AB6" i="4" s="1"/>
  <c r="AO6" i="4" s="1"/>
  <c r="BR6" i="4" a="1"/>
  <c r="BR6" i="4" s="1"/>
  <c r="BL6" i="4" a="1"/>
  <c r="BL6" i="4" s="1"/>
  <c r="AL6" i="4" s="1" a="1"/>
  <c r="AL6" i="4" s="1"/>
  <c r="BN6" i="4" a="1"/>
  <c r="BN6" i="4" s="1"/>
  <c r="BM6" i="4" a="1"/>
  <c r="BM6" i="4" s="1"/>
  <c r="BZ6" i="4" s="1"/>
  <c r="BO6" i="4" a="1"/>
  <c r="BO6" i="4" s="1"/>
  <c r="BQ6" i="4" a="1"/>
  <c r="BQ6" i="4" s="1"/>
  <c r="AH6" i="4" l="1"/>
  <c r="BS6" i="4"/>
  <c r="BP6" i="4"/>
  <c r="BT6" i="4" s="1"/>
  <c r="AE6" i="4"/>
  <c r="AI6" i="4" s="1"/>
  <c r="AP6" i="4" l="1"/>
  <c r="CA6" i="4"/>
  <c r="CC6" i="4"/>
  <c r="BX6" i="4"/>
  <c r="CB6" i="4"/>
  <c r="AQ6" i="4"/>
  <c r="AR6" i="4"/>
  <c r="AM6" i="4"/>
  <c r="BY6" i="4" l="1"/>
  <c r="BU6" i="4" s="1"/>
  <c r="BV6" i="4" s="1"/>
  <c r="AN6" i="4"/>
  <c r="AJ6" i="4" s="1"/>
  <c r="AK6" i="4" s="1"/>
  <c r="CD6" i="4" l="1"/>
  <c r="H7" i="4" s="1"/>
  <c r="AS7" i="4" l="1"/>
  <c r="AT7" i="4" s="1" a="1"/>
  <c r="AT7" i="4" s="1"/>
  <c r="AX7" i="4" s="1" a="1"/>
  <c r="AX7" i="4" s="1"/>
  <c r="I7" i="4" a="1"/>
  <c r="I7" i="4" s="1"/>
  <c r="M7" i="4" s="1" a="1"/>
  <c r="M7" i="4" s="1"/>
  <c r="AV7" i="4" l="1" a="1"/>
  <c r="AV7" i="4" s="1"/>
  <c r="AZ7" i="4" a="1"/>
  <c r="AZ7" i="4" s="1"/>
  <c r="AY7" i="4" a="1"/>
  <c r="AY7" i="4" s="1"/>
  <c r="AW7" i="4" a="1"/>
  <c r="AW7" i="4" s="1"/>
  <c r="O7" i="4" a="1"/>
  <c r="O7" i="4" s="1"/>
  <c r="L7" i="4" a="1"/>
  <c r="L7" i="4" s="1"/>
  <c r="K7" i="4" a="1"/>
  <c r="K7" i="4" s="1"/>
  <c r="N7" i="4" a="1"/>
  <c r="N7" i="4" s="1"/>
  <c r="J7" i="4" a="1"/>
  <c r="J7" i="4" s="1"/>
  <c r="P7" i="4" a="1"/>
  <c r="P7" i="4" s="1"/>
  <c r="R7" i="4" a="1"/>
  <c r="R7" i="4" s="1"/>
  <c r="T7" i="4" s="1" a="1"/>
  <c r="T7" i="4" s="1"/>
  <c r="Q7" i="4" a="1"/>
  <c r="Q7" i="4" s="1"/>
  <c r="S7" i="4" a="1"/>
  <c r="S7" i="4" s="1"/>
  <c r="U7" i="4" s="1" a="1"/>
  <c r="U7" i="4" s="1"/>
  <c r="BA7" i="4" a="1"/>
  <c r="BA7" i="4" s="1"/>
  <c r="AU7" i="4" a="1"/>
  <c r="AU7" i="4" s="1"/>
  <c r="BC7" i="4" a="1"/>
  <c r="BC7" i="4" s="1"/>
  <c r="BE7" i="4" s="1" a="1"/>
  <c r="BE7" i="4" s="1"/>
  <c r="BD7" i="4" a="1"/>
  <c r="BD7" i="4" s="1"/>
  <c r="BF7" i="4" s="1" a="1"/>
  <c r="BF7" i="4" s="1"/>
  <c r="BB7" i="4" a="1"/>
  <c r="BB7" i="4" s="1"/>
  <c r="BH7" i="4" l="1"/>
  <c r="BG7" i="4"/>
  <c r="BI7" i="4"/>
  <c r="BJ7" i="4" s="1"/>
  <c r="BK7" i="4" s="1"/>
  <c r="V7" i="4"/>
  <c r="W7" i="4"/>
  <c r="X7" i="4"/>
  <c r="Y7" i="4" s="1"/>
  <c r="Z7" i="4" s="1"/>
  <c r="AG7" i="4" l="1" a="1"/>
  <c r="AG7" i="4" s="1"/>
  <c r="AA7" i="4" a="1"/>
  <c r="AA7" i="4" s="1"/>
  <c r="BW7" i="4" s="1" a="1"/>
  <c r="BW7" i="4" s="1"/>
  <c r="AC7" i="4" a="1"/>
  <c r="AC7" i="4" s="1"/>
  <c r="AF7" i="4" a="1"/>
  <c r="AF7" i="4" s="1"/>
  <c r="AB7" i="4" a="1"/>
  <c r="AB7" i="4" s="1"/>
  <c r="AO7" i="4" s="1"/>
  <c r="AD7" i="4" a="1"/>
  <c r="AD7" i="4" s="1"/>
  <c r="BN7" i="4" a="1"/>
  <c r="BN7" i="4" s="1"/>
  <c r="BR7" i="4" a="1"/>
  <c r="BR7" i="4" s="1"/>
  <c r="BL7" i="4" a="1"/>
  <c r="BL7" i="4" s="1"/>
  <c r="AL7" i="4" s="1" a="1"/>
  <c r="AL7" i="4" s="1"/>
  <c r="BM7" i="4" a="1"/>
  <c r="BM7" i="4" s="1"/>
  <c r="BZ7" i="4" s="1"/>
  <c r="BO7" i="4" a="1"/>
  <c r="BO7" i="4" s="1"/>
  <c r="BQ7" i="4" a="1"/>
  <c r="BQ7" i="4" s="1"/>
  <c r="BS7" i="4" l="1"/>
  <c r="BP7" i="4"/>
  <c r="BT7" i="4" s="1"/>
  <c r="AE7" i="4"/>
  <c r="AI7" i="4" s="1"/>
  <c r="AH7" i="4"/>
  <c r="BX7" i="4" l="1"/>
  <c r="AM7" i="4"/>
  <c r="CB7" i="4"/>
  <c r="CC7" i="4"/>
  <c r="CA7" i="4"/>
  <c r="AR7" i="4"/>
  <c r="AP7" i="4"/>
  <c r="AQ7" i="4"/>
  <c r="AN7" i="4" l="1"/>
  <c r="AJ7" i="4" s="1"/>
  <c r="AK7" i="4" s="1"/>
  <c r="BY7" i="4"/>
  <c r="BU7" i="4" s="1"/>
  <c r="BV7" i="4" s="1"/>
  <c r="CD7" i="4" l="1"/>
  <c r="AS8" i="4" s="1"/>
  <c r="H8" i="4" l="1"/>
  <c r="I8" i="4" s="1" a="1"/>
  <c r="I8" i="4" s="1"/>
  <c r="O8" i="4" s="1" a="1"/>
  <c r="O8" i="4" s="1"/>
  <c r="AT8" i="4" a="1"/>
  <c r="AT8" i="4" s="1"/>
  <c r="AW8" i="4" s="1" a="1"/>
  <c r="AW8" i="4" s="1"/>
  <c r="L8" i="4" l="1" a="1"/>
  <c r="L8" i="4" s="1"/>
  <c r="N8" i="4" a="1"/>
  <c r="N8" i="4" s="1"/>
  <c r="M8" i="4" a="1"/>
  <c r="M8" i="4" s="1"/>
  <c r="K8" i="4" a="1"/>
  <c r="K8" i="4" s="1"/>
  <c r="AY8" i="4" a="1"/>
  <c r="AY8" i="4" s="1"/>
  <c r="AZ8" i="4" a="1"/>
  <c r="AZ8" i="4" s="1"/>
  <c r="AV8" i="4" a="1"/>
  <c r="AV8" i="4" s="1"/>
  <c r="AX8" i="4" a="1"/>
  <c r="AX8" i="4" s="1"/>
  <c r="BC8" i="4" a="1"/>
  <c r="BC8" i="4" s="1"/>
  <c r="BE8" i="4" s="1" a="1"/>
  <c r="BE8" i="4" s="1"/>
  <c r="BA8" i="4" a="1"/>
  <c r="BA8" i="4" s="1"/>
  <c r="BB8" i="4" a="1"/>
  <c r="BB8" i="4" s="1"/>
  <c r="BD8" i="4" a="1"/>
  <c r="BD8" i="4" s="1"/>
  <c r="BF8" i="4" s="1" a="1"/>
  <c r="BF8" i="4" s="1"/>
  <c r="AU8" i="4" a="1"/>
  <c r="AU8" i="4" s="1"/>
  <c r="P8" i="4" a="1"/>
  <c r="P8" i="4" s="1"/>
  <c r="R8" i="4" a="1"/>
  <c r="R8" i="4" s="1"/>
  <c r="T8" i="4" s="1" a="1"/>
  <c r="T8" i="4" s="1"/>
  <c r="Q8" i="4" a="1"/>
  <c r="Q8" i="4" s="1"/>
  <c r="S8" i="4" a="1"/>
  <c r="S8" i="4" s="1"/>
  <c r="U8" i="4" s="1" a="1"/>
  <c r="U8" i="4" s="1"/>
  <c r="J8" i="4" a="1"/>
  <c r="J8" i="4" s="1"/>
  <c r="BI8" i="4" l="1"/>
  <c r="X8" i="4"/>
  <c r="V8" i="4"/>
  <c r="W8" i="4"/>
  <c r="BH8" i="4"/>
  <c r="BG8" i="4"/>
  <c r="BJ8" i="4" l="1"/>
  <c r="BK8" i="4" s="1"/>
  <c r="BL8" i="4" s="1" a="1"/>
  <c r="BL8" i="4" s="1"/>
  <c r="AL8" i="4" s="1" a="1"/>
  <c r="AL8" i="4" s="1"/>
  <c r="Y8" i="4"/>
  <c r="Z8" i="4" s="1"/>
  <c r="AC8" i="4" s="1" a="1"/>
  <c r="AC8" i="4" s="1"/>
  <c r="AB8" i="4" l="1" a="1"/>
  <c r="AB8" i="4" s="1"/>
  <c r="AO8" i="4" s="1"/>
  <c r="AD8" i="4" a="1"/>
  <c r="AD8" i="4" s="1"/>
  <c r="AE8" i="4" s="1"/>
  <c r="AG8" i="4" a="1"/>
  <c r="AG8" i="4" s="1"/>
  <c r="AF8" i="4" a="1"/>
  <c r="AF8" i="4" s="1"/>
  <c r="BN8" i="4" a="1"/>
  <c r="BN8" i="4" s="1"/>
  <c r="BQ8" i="4" a="1"/>
  <c r="BQ8" i="4" s="1"/>
  <c r="BM8" i="4" a="1"/>
  <c r="BM8" i="4" s="1"/>
  <c r="BZ8" i="4" s="1"/>
  <c r="BO8" i="4" a="1"/>
  <c r="BO8" i="4" s="1"/>
  <c r="BR8" i="4" a="1"/>
  <c r="BR8" i="4" s="1"/>
  <c r="AA8" i="4" a="1"/>
  <c r="AA8" i="4" s="1"/>
  <c r="BW8" i="4" s="1" a="1"/>
  <c r="BW8" i="4" s="1"/>
  <c r="AH8" i="4" l="1"/>
  <c r="AI8" i="4"/>
  <c r="BP8" i="4"/>
  <c r="BT8" i="4" s="1"/>
  <c r="BS8" i="4"/>
  <c r="CB8" i="4" l="1"/>
  <c r="CA8" i="4"/>
  <c r="CC8" i="4"/>
  <c r="BX8" i="4"/>
  <c r="AM8" i="4"/>
  <c r="AR8" i="4"/>
  <c r="AQ8" i="4"/>
  <c r="AP8" i="4"/>
  <c r="AN8" i="4" l="1"/>
  <c r="AJ8" i="4" s="1"/>
  <c r="AK8" i="4" s="1"/>
  <c r="BY8" i="4"/>
  <c r="BU8" i="4" s="1"/>
  <c r="BV8" i="4" s="1"/>
  <c r="CD8" i="4" l="1"/>
  <c r="H9" i="4" s="1"/>
  <c r="I9" i="4" s="1" a="1"/>
  <c r="I9" i="4" s="1"/>
  <c r="L9" i="4" s="1" a="1"/>
  <c r="L9" i="4" s="1"/>
  <c r="AS9" i="4" l="1"/>
  <c r="AT9" i="4" s="1" a="1"/>
  <c r="AT9" i="4" s="1"/>
  <c r="K9" i="4" a="1"/>
  <c r="K9" i="4" s="1"/>
  <c r="O9" i="4" a="1"/>
  <c r="O9" i="4" s="1"/>
  <c r="N9" i="4" a="1"/>
  <c r="N9" i="4" s="1"/>
  <c r="M9" i="4" a="1"/>
  <c r="M9" i="4" s="1"/>
  <c r="AV9" i="4" a="1"/>
  <c r="AV9" i="4" s="1"/>
  <c r="AW9" i="4" a="1"/>
  <c r="AW9" i="4" s="1"/>
  <c r="AY9" i="4" a="1"/>
  <c r="AY9" i="4" s="1"/>
  <c r="AX9" i="4" a="1"/>
  <c r="AX9" i="4" s="1"/>
  <c r="AZ9" i="4" a="1"/>
  <c r="AZ9" i="4" s="1"/>
  <c r="J9" i="4" a="1"/>
  <c r="J9" i="4" s="1"/>
  <c r="S9" i="4" a="1"/>
  <c r="S9" i="4" s="1"/>
  <c r="U9" i="4" s="1" a="1"/>
  <c r="U9" i="4" s="1"/>
  <c r="P9" i="4" a="1"/>
  <c r="P9" i="4" s="1"/>
  <c r="Q9" i="4" a="1"/>
  <c r="Q9" i="4" s="1"/>
  <c r="R9" i="4" a="1"/>
  <c r="R9" i="4" s="1"/>
  <c r="T9" i="4" s="1" a="1"/>
  <c r="T9" i="4" s="1"/>
  <c r="AU9" i="4" a="1"/>
  <c r="AU9" i="4" s="1"/>
  <c r="BC9" i="4" a="1"/>
  <c r="BC9" i="4" s="1"/>
  <c r="BE9" i="4" s="1" a="1"/>
  <c r="BE9" i="4" s="1"/>
  <c r="BD9" i="4" a="1"/>
  <c r="BD9" i="4" s="1"/>
  <c r="BF9" i="4" s="1" a="1"/>
  <c r="BF9" i="4" s="1"/>
  <c r="BB9" i="4" a="1"/>
  <c r="BB9" i="4" s="1"/>
  <c r="BA9" i="4" a="1"/>
  <c r="BA9" i="4" s="1"/>
  <c r="BG9" i="4" l="1"/>
  <c r="BH9" i="4"/>
  <c r="BI9" i="4"/>
  <c r="BJ9" i="4" s="1"/>
  <c r="BK9" i="4" s="1"/>
  <c r="V9" i="4"/>
  <c r="W9" i="4"/>
  <c r="X9" i="4"/>
  <c r="Y9" i="4" s="1"/>
  <c r="Z9" i="4" s="1"/>
  <c r="AB9" i="4" l="1" a="1"/>
  <c r="AB9" i="4" s="1"/>
  <c r="AO9" i="4" s="1"/>
  <c r="AG9" i="4" a="1"/>
  <c r="AG9" i="4" s="1"/>
  <c r="AF9" i="4" a="1"/>
  <c r="AF9" i="4" s="1"/>
  <c r="AA9" i="4" a="1"/>
  <c r="AA9" i="4" s="1"/>
  <c r="BW9" i="4" s="1" a="1"/>
  <c r="BW9" i="4" s="1"/>
  <c r="AC9" i="4" a="1"/>
  <c r="AC9" i="4" s="1"/>
  <c r="AD9" i="4" a="1"/>
  <c r="AD9" i="4" s="1"/>
  <c r="BL9" i="4" a="1"/>
  <c r="BL9" i="4" s="1"/>
  <c r="AL9" i="4" s="1" a="1"/>
  <c r="AL9" i="4" s="1"/>
  <c r="BQ9" i="4" a="1"/>
  <c r="BQ9" i="4" s="1"/>
  <c r="BO9" i="4" a="1"/>
  <c r="BO9" i="4" s="1"/>
  <c r="BR9" i="4" a="1"/>
  <c r="BR9" i="4" s="1"/>
  <c r="BN9" i="4" a="1"/>
  <c r="BN9" i="4" s="1"/>
  <c r="BM9" i="4" a="1"/>
  <c r="BM9" i="4" s="1"/>
  <c r="BZ9" i="4" s="1"/>
  <c r="BS9" i="4" l="1"/>
  <c r="BP9" i="4"/>
  <c r="BT9" i="4" s="1"/>
  <c r="AE9" i="4"/>
  <c r="AI9" i="4" s="1"/>
  <c r="AH9" i="4"/>
  <c r="AM9" i="4" l="1"/>
  <c r="BX9" i="4"/>
  <c r="BY9" i="4" s="1"/>
  <c r="BU9" i="4" s="1"/>
  <c r="BV9" i="4" s="1"/>
  <c r="CA9" i="4"/>
  <c r="CB9" i="4"/>
  <c r="CC9" i="4"/>
  <c r="AR9" i="4"/>
  <c r="AQ9" i="4"/>
  <c r="AP9" i="4"/>
  <c r="AN9" i="4" l="1"/>
  <c r="AJ9" i="4" s="1"/>
  <c r="AK9" i="4" s="1"/>
  <c r="CD9" i="4" s="1"/>
  <c r="H10" i="4" s="1"/>
  <c r="AS10" i="4" l="1"/>
  <c r="AT10" i="4" s="1" a="1"/>
  <c r="AT10" i="4" s="1"/>
  <c r="I10" i="4" a="1"/>
  <c r="I10" i="4" s="1"/>
  <c r="N10" i="4" s="1" a="1"/>
  <c r="N10" i="4" s="1"/>
  <c r="L10" i="4" l="1" a="1"/>
  <c r="L10" i="4" s="1"/>
  <c r="M10" i="4" a="1"/>
  <c r="M10" i="4" s="1"/>
  <c r="K10" i="4" a="1"/>
  <c r="K10" i="4" s="1"/>
  <c r="AW10" i="4" a="1"/>
  <c r="AW10" i="4" s="1"/>
  <c r="AX10" i="4" a="1"/>
  <c r="AX10" i="4" s="1"/>
  <c r="AZ10" i="4" a="1"/>
  <c r="AZ10" i="4" s="1"/>
  <c r="AY10" i="4" a="1"/>
  <c r="AY10" i="4" s="1"/>
  <c r="AV10" i="4" a="1"/>
  <c r="AV10" i="4" s="1"/>
  <c r="O10" i="4" a="1"/>
  <c r="O10" i="4" s="1"/>
  <c r="R10" i="4" a="1"/>
  <c r="R10" i="4" s="1"/>
  <c r="T10" i="4" s="1" a="1"/>
  <c r="T10" i="4" s="1"/>
  <c r="S10" i="4" a="1"/>
  <c r="S10" i="4" s="1"/>
  <c r="U10" i="4" s="1" a="1"/>
  <c r="U10" i="4" s="1"/>
  <c r="Q10" i="4" a="1"/>
  <c r="Q10" i="4" s="1"/>
  <c r="J10" i="4" a="1"/>
  <c r="J10" i="4" s="1"/>
  <c r="P10" i="4" a="1"/>
  <c r="P10" i="4" s="1"/>
  <c r="BA10" i="4" a="1"/>
  <c r="BA10" i="4" s="1"/>
  <c r="BC10" i="4" a="1"/>
  <c r="BC10" i="4" s="1"/>
  <c r="BE10" i="4" s="1" a="1"/>
  <c r="BE10" i="4" s="1"/>
  <c r="BD10" i="4" a="1"/>
  <c r="BD10" i="4" s="1"/>
  <c r="BF10" i="4" s="1" a="1"/>
  <c r="BF10" i="4" s="1"/>
  <c r="BB10" i="4" a="1"/>
  <c r="BB10" i="4" s="1"/>
  <c r="AU10" i="4" a="1"/>
  <c r="AU10" i="4" s="1"/>
  <c r="BI10" i="4" l="1"/>
  <c r="BG10" i="4"/>
  <c r="BH10" i="4"/>
  <c r="V10" i="4"/>
  <c r="X10" i="4"/>
  <c r="Y10" i="4" s="1"/>
  <c r="Z10" i="4" s="1"/>
  <c r="W10" i="4"/>
  <c r="BJ10" i="4" l="1"/>
  <c r="BK10" i="4" s="1"/>
  <c r="AD10" i="4" a="1"/>
  <c r="AD10" i="4" s="1"/>
  <c r="AA10" i="4" a="1"/>
  <c r="AA10" i="4" s="1"/>
  <c r="BW10" i="4" s="1" a="1"/>
  <c r="BW10" i="4" s="1"/>
  <c r="AG10" i="4" a="1"/>
  <c r="AG10" i="4" s="1"/>
  <c r="AC10" i="4" a="1"/>
  <c r="AC10" i="4" s="1"/>
  <c r="AF10" i="4" a="1"/>
  <c r="AF10" i="4" s="1"/>
  <c r="AB10" i="4" a="1"/>
  <c r="AB10" i="4" s="1"/>
  <c r="AO10" i="4" s="1"/>
  <c r="BN10" i="4" a="1"/>
  <c r="BN10" i="4" s="1"/>
  <c r="BO10" i="4" a="1"/>
  <c r="BO10" i="4" s="1"/>
  <c r="BR10" i="4" a="1"/>
  <c r="BR10" i="4" s="1"/>
  <c r="BL10" i="4" a="1"/>
  <c r="BL10" i="4" s="1"/>
  <c r="AL10" i="4" s="1" a="1"/>
  <c r="AL10" i="4" s="1"/>
  <c r="BQ10" i="4" a="1"/>
  <c r="BQ10" i="4" s="1"/>
  <c r="BM10" i="4" a="1"/>
  <c r="BM10" i="4" s="1"/>
  <c r="BZ10" i="4" s="1"/>
  <c r="AE10" i="4" l="1"/>
  <c r="AI10" i="4" s="1"/>
  <c r="BP10" i="4"/>
  <c r="BT10" i="4" s="1"/>
  <c r="BS10" i="4"/>
  <c r="AH10" i="4"/>
  <c r="BX10" i="4" l="1"/>
  <c r="AM10" i="4"/>
  <c r="CB10" i="4"/>
  <c r="CC10" i="4"/>
  <c r="CA10" i="4"/>
  <c r="AP10" i="4"/>
  <c r="AQ10" i="4"/>
  <c r="AR10" i="4"/>
  <c r="BY10" i="4" l="1"/>
  <c r="BU10" i="4" s="1"/>
  <c r="BV10" i="4" s="1"/>
  <c r="AN10" i="4"/>
  <c r="AJ10" i="4" s="1"/>
  <c r="AK10" i="4" s="1"/>
  <c r="CD10" i="4" l="1"/>
  <c r="AS11" i="4" s="1"/>
  <c r="AT11" i="4" l="1" a="1"/>
  <c r="AT11" i="4" s="1"/>
  <c r="BC11" i="4" s="1" a="1"/>
  <c r="BC11" i="4" s="1"/>
  <c r="BE11" i="4" s="1" a="1"/>
  <c r="BE11" i="4" s="1"/>
  <c r="H11" i="4"/>
  <c r="I11" i="4" s="1" a="1"/>
  <c r="I11" i="4" s="1"/>
  <c r="P11" i="4" s="1" a="1"/>
  <c r="P11" i="4" s="1"/>
  <c r="BD11" i="4" l="1" a="1"/>
  <c r="BD11" i="4" s="1"/>
  <c r="BF11" i="4" s="1" a="1"/>
  <c r="BF11" i="4" s="1"/>
  <c r="BI11" i="4" s="1"/>
  <c r="AX11" i="4" a="1"/>
  <c r="AX11" i="4" s="1"/>
  <c r="AW11" i="4" a="1"/>
  <c r="AW11" i="4" s="1"/>
  <c r="AZ11" i="4" a="1"/>
  <c r="AZ11" i="4" s="1"/>
  <c r="AY11" i="4" a="1"/>
  <c r="AY11" i="4" s="1"/>
  <c r="AV11" i="4" a="1"/>
  <c r="AV11" i="4" s="1"/>
  <c r="BA11" i="4" a="1"/>
  <c r="BA11" i="4" s="1"/>
  <c r="M11" i="4" a="1"/>
  <c r="M11" i="4" s="1"/>
  <c r="S11" i="4" a="1"/>
  <c r="S11" i="4" s="1"/>
  <c r="U11" i="4" s="1" a="1"/>
  <c r="U11" i="4" s="1"/>
  <c r="K11" i="4" a="1"/>
  <c r="K11" i="4" s="1"/>
  <c r="L11" i="4" a="1"/>
  <c r="L11" i="4" s="1"/>
  <c r="R11" i="4" a="1"/>
  <c r="R11" i="4" s="1"/>
  <c r="T11" i="4" s="1" a="1"/>
  <c r="T11" i="4" s="1"/>
  <c r="AU11" i="4" a="1"/>
  <c r="AU11" i="4" s="1"/>
  <c r="N11" i="4" a="1"/>
  <c r="N11" i="4" s="1"/>
  <c r="O11" i="4" a="1"/>
  <c r="O11" i="4" s="1"/>
  <c r="J11" i="4" a="1"/>
  <c r="J11" i="4" s="1"/>
  <c r="BB11" i="4" a="1"/>
  <c r="BB11" i="4" s="1"/>
  <c r="Q11" i="4" a="1"/>
  <c r="Q11" i="4" s="1"/>
  <c r="BH11" i="4" l="1"/>
  <c r="BG11" i="4"/>
  <c r="W11" i="4"/>
  <c r="V11" i="4"/>
  <c r="BJ11" i="4"/>
  <c r="BK11" i="4" s="1"/>
  <c r="BM11" i="4" s="1" a="1"/>
  <c r="BM11" i="4" s="1"/>
  <c r="BZ11" i="4" s="1"/>
  <c r="X11" i="4"/>
  <c r="Y11" i="4" s="1"/>
  <c r="Z11" i="4" s="1"/>
  <c r="AC11" i="4" s="1" a="1"/>
  <c r="AC11" i="4" s="1"/>
  <c r="BO11" i="4" l="1" a="1"/>
  <c r="BO11" i="4" s="1"/>
  <c r="BL11" i="4" a="1"/>
  <c r="BL11" i="4" s="1"/>
  <c r="AL11" i="4" s="1" a="1"/>
  <c r="AL11" i="4" s="1"/>
  <c r="BR11" i="4" a="1"/>
  <c r="BR11" i="4" s="1"/>
  <c r="BN11" i="4" a="1"/>
  <c r="BN11" i="4" s="1"/>
  <c r="BQ11" i="4" a="1"/>
  <c r="BQ11" i="4" s="1"/>
  <c r="AB11" i="4" a="1"/>
  <c r="AB11" i="4" s="1"/>
  <c r="AO11" i="4" s="1"/>
  <c r="AG11" i="4" a="1"/>
  <c r="AG11" i="4" s="1"/>
  <c r="AF11" i="4" a="1"/>
  <c r="AF11" i="4" s="1"/>
  <c r="AD11" i="4" a="1"/>
  <c r="AD11" i="4" s="1"/>
  <c r="AE11" i="4" s="1"/>
  <c r="AA11" i="4" a="1"/>
  <c r="AA11" i="4" s="1"/>
  <c r="BW11" i="4" s="1" a="1"/>
  <c r="BW11" i="4" s="1"/>
  <c r="BS11" i="4" l="1"/>
  <c r="BP11" i="4"/>
  <c r="BT11" i="4" s="1"/>
  <c r="AI11" i="4"/>
  <c r="AH11" i="4"/>
  <c r="CC11" i="4" l="1"/>
  <c r="AM11" i="4"/>
  <c r="BX11" i="4"/>
  <c r="BY11" i="4" s="1"/>
  <c r="BU11" i="4" s="1"/>
  <c r="BV11" i="4" s="1"/>
  <c r="CB11" i="4"/>
  <c r="AR11" i="4"/>
  <c r="AP11" i="4"/>
  <c r="AQ11" i="4"/>
  <c r="CA11" i="4"/>
  <c r="AN11" i="4" l="1"/>
  <c r="AJ11" i="4" s="1"/>
  <c r="AK11" i="4" s="1"/>
  <c r="CD11" i="4" s="1"/>
  <c r="H12" i="4" s="1"/>
  <c r="I12" i="4" s="1" a="1"/>
  <c r="I12" i="4" s="1"/>
  <c r="N12" i="4" l="1" a="1"/>
  <c r="N12" i="4" s="1"/>
  <c r="L12" i="4" a="1"/>
  <c r="L12" i="4" s="1"/>
  <c r="K12" i="4" a="1"/>
  <c r="K12" i="4" s="1"/>
  <c r="M12" i="4" a="1"/>
  <c r="M12" i="4" s="1"/>
  <c r="O12" i="4" a="1"/>
  <c r="O12" i="4" s="1"/>
  <c r="AS12" i="4"/>
  <c r="AT12" i="4" s="1" a="1"/>
  <c r="AT12" i="4" s="1"/>
  <c r="BC12" i="4" s="1" a="1"/>
  <c r="BC12" i="4" s="1"/>
  <c r="BE12" i="4" s="1" a="1"/>
  <c r="BE12" i="4" s="1"/>
  <c r="Q12" i="4" a="1"/>
  <c r="Q12" i="4" s="1"/>
  <c r="P12" i="4" a="1"/>
  <c r="P12" i="4" s="1"/>
  <c r="R12" i="4" a="1"/>
  <c r="R12" i="4" s="1"/>
  <c r="T12" i="4" s="1" a="1"/>
  <c r="T12" i="4" s="1"/>
  <c r="J12" i="4" a="1"/>
  <c r="J12" i="4" s="1"/>
  <c r="S12" i="4" a="1"/>
  <c r="S12" i="4" s="1"/>
  <c r="U12" i="4" s="1" a="1"/>
  <c r="U12" i="4" s="1"/>
  <c r="BD12" i="4" l="1" a="1"/>
  <c r="BD12" i="4" s="1"/>
  <c r="BF12" i="4" s="1" a="1"/>
  <c r="BF12" i="4" s="1"/>
  <c r="BH12" i="4" s="1"/>
  <c r="AW12" i="4" a="1"/>
  <c r="AW12" i="4" s="1"/>
  <c r="AZ12" i="4" a="1"/>
  <c r="AZ12" i="4" s="1"/>
  <c r="AV12" i="4" a="1"/>
  <c r="AV12" i="4" s="1"/>
  <c r="AX12" i="4" a="1"/>
  <c r="AX12" i="4" s="1"/>
  <c r="BA12" i="4" a="1"/>
  <c r="BA12" i="4" s="1"/>
  <c r="BB12" i="4" a="1"/>
  <c r="BB12" i="4" s="1"/>
  <c r="AU12" i="4" a="1"/>
  <c r="AU12" i="4" s="1"/>
  <c r="AY12" i="4" a="1"/>
  <c r="AY12" i="4" s="1"/>
  <c r="W12" i="4"/>
  <c r="X12" i="4"/>
  <c r="V12" i="4"/>
  <c r="BI12" i="4" l="1"/>
  <c r="BJ12" i="4" s="1"/>
  <c r="BK12" i="4" s="1"/>
  <c r="BM12" i="4" s="1" a="1"/>
  <c r="BM12" i="4" s="1"/>
  <c r="BZ12" i="4" s="1"/>
  <c r="BG12" i="4"/>
  <c r="Y12" i="4"/>
  <c r="Z12" i="4" s="1"/>
  <c r="AD12" i="4" s="1" a="1"/>
  <c r="AD12" i="4" s="1"/>
  <c r="BQ12" i="4" l="1" a="1"/>
  <c r="BQ12" i="4" s="1"/>
  <c r="BL12" i="4" a="1"/>
  <c r="BL12" i="4" s="1"/>
  <c r="AL12" i="4" s="1" a="1"/>
  <c r="AL12" i="4" s="1"/>
  <c r="BN12" i="4" a="1"/>
  <c r="BN12" i="4" s="1"/>
  <c r="BO12" i="4" a="1"/>
  <c r="BO12" i="4" s="1"/>
  <c r="BR12" i="4" a="1"/>
  <c r="BR12" i="4" s="1"/>
  <c r="AA12" i="4" a="1"/>
  <c r="AA12" i="4" s="1"/>
  <c r="BW12" i="4" s="1" a="1"/>
  <c r="BW12" i="4" s="1"/>
  <c r="AB12" i="4" a="1"/>
  <c r="AB12" i="4" s="1"/>
  <c r="AO12" i="4" s="1"/>
  <c r="AG12" i="4" a="1"/>
  <c r="AG12" i="4" s="1"/>
  <c r="AC12" i="4" a="1"/>
  <c r="AC12" i="4" s="1"/>
  <c r="AE12" i="4" s="1"/>
  <c r="AF12" i="4" a="1"/>
  <c r="AF12" i="4" s="1"/>
  <c r="BP12" i="4"/>
  <c r="BS12" i="4" l="1"/>
  <c r="BT12" i="4"/>
  <c r="AH12" i="4"/>
  <c r="CA12" i="4" s="1"/>
  <c r="AI12" i="4"/>
  <c r="AM12" i="4"/>
  <c r="AR12" i="4" l="1"/>
  <c r="AP12" i="4"/>
  <c r="AQ12" i="4"/>
  <c r="BX12" i="4"/>
  <c r="BY12" i="4" s="1"/>
  <c r="BU12" i="4" s="1"/>
  <c r="BV12" i="4" s="1"/>
  <c r="CB12" i="4"/>
  <c r="CC12" i="4"/>
  <c r="AN12" i="4" l="1"/>
  <c r="AJ12" i="4" s="1"/>
  <c r="AK12" i="4" s="1"/>
  <c r="CD12" i="4" s="1"/>
  <c r="AS13" i="4" s="1"/>
  <c r="AT13" i="4" s="1" a="1"/>
  <c r="AT13" i="4" s="1"/>
  <c r="AY13" i="4" l="1" a="1"/>
  <c r="AY13" i="4" s="1"/>
  <c r="AZ13" i="4" a="1"/>
  <c r="AZ13" i="4" s="1"/>
  <c r="AX13" i="4" a="1"/>
  <c r="AX13" i="4" s="1"/>
  <c r="AW13" i="4" a="1"/>
  <c r="AW13" i="4" s="1"/>
  <c r="AV13" i="4" a="1"/>
  <c r="AV13" i="4" s="1"/>
  <c r="H13" i="4"/>
  <c r="BD13" i="4" a="1"/>
  <c r="BD13" i="4" s="1"/>
  <c r="BF13" i="4" s="1" a="1"/>
  <c r="BF13" i="4" s="1"/>
  <c r="BC13" i="4" a="1"/>
  <c r="BC13" i="4" s="1"/>
  <c r="BE13" i="4" s="1" a="1"/>
  <c r="BE13" i="4" s="1"/>
  <c r="AU13" i="4" a="1"/>
  <c r="AU13" i="4" s="1"/>
  <c r="BB13" i="4" a="1"/>
  <c r="BB13" i="4" s="1"/>
  <c r="BA13" i="4" a="1"/>
  <c r="BA13" i="4" s="1"/>
  <c r="I13" i="4" l="1" a="1"/>
  <c r="I13" i="4" s="1"/>
  <c r="M13" i="4" s="1" a="1"/>
  <c r="M13" i="4" s="1"/>
  <c r="BG13" i="4"/>
  <c r="BH13" i="4"/>
  <c r="BI13" i="4"/>
  <c r="BJ13" i="4" s="1"/>
  <c r="BK13" i="4" s="1"/>
  <c r="L13" i="4" l="1" a="1"/>
  <c r="L13" i="4" s="1"/>
  <c r="O13" i="4" a="1"/>
  <c r="O13" i="4" s="1"/>
  <c r="K13" i="4" a="1"/>
  <c r="K13" i="4" s="1"/>
  <c r="N13" i="4" a="1"/>
  <c r="N13" i="4" s="1"/>
  <c r="J13" i="4" a="1"/>
  <c r="J13" i="4" s="1"/>
  <c r="R13" i="4" a="1"/>
  <c r="R13" i="4" s="1"/>
  <c r="T13" i="4" s="1" a="1"/>
  <c r="T13" i="4" s="1"/>
  <c r="P13" i="4" a="1"/>
  <c r="P13" i="4" s="1"/>
  <c r="S13" i="4" a="1"/>
  <c r="S13" i="4" s="1"/>
  <c r="U13" i="4" s="1" a="1"/>
  <c r="U13" i="4" s="1"/>
  <c r="Q13" i="4" a="1"/>
  <c r="Q13" i="4" s="1"/>
  <c r="BO13" i="4" a="1"/>
  <c r="BO13" i="4" s="1"/>
  <c r="BR13" i="4" a="1"/>
  <c r="BR13" i="4" s="1"/>
  <c r="BM13" i="4" a="1"/>
  <c r="BM13" i="4" s="1"/>
  <c r="BZ13" i="4" s="1"/>
  <c r="BQ13" i="4" a="1"/>
  <c r="BQ13" i="4" s="1"/>
  <c r="BL13" i="4" a="1"/>
  <c r="BL13" i="4" s="1"/>
  <c r="BN13" i="4" a="1"/>
  <c r="BN13" i="4" s="1"/>
  <c r="AL13" i="4" l="1" a="1"/>
  <c r="AL13" i="4" s="1"/>
  <c r="BP13" i="4"/>
  <c r="BT13" i="4" s="1"/>
  <c r="V13" i="4"/>
  <c r="W13" i="4"/>
  <c r="X13" i="4"/>
  <c r="Y13" i="4" s="1"/>
  <c r="Z13" i="4" s="1"/>
  <c r="BS13" i="4"/>
  <c r="AG13" i="4" l="1" a="1"/>
  <c r="AG13" i="4" s="1"/>
  <c r="AF13" i="4" a="1"/>
  <c r="AF13" i="4" s="1"/>
  <c r="AC13" i="4" a="1"/>
  <c r="AC13" i="4" s="1"/>
  <c r="AB13" i="4" a="1"/>
  <c r="AB13" i="4" s="1"/>
  <c r="AO13" i="4" s="1"/>
  <c r="AA13" i="4" a="1"/>
  <c r="AA13" i="4" s="1"/>
  <c r="BW13" i="4" s="1" a="1"/>
  <c r="BW13" i="4" s="1"/>
  <c r="AD13" i="4" a="1"/>
  <c r="AD13" i="4" s="1"/>
  <c r="AM13" i="4"/>
  <c r="AE13" i="4" l="1"/>
  <c r="AI13" i="4" s="1"/>
  <c r="AH13" i="4"/>
  <c r="CC13" i="4" l="1"/>
  <c r="BX13" i="4"/>
  <c r="BY13" i="4" s="1"/>
  <c r="BU13" i="4" s="1"/>
  <c r="BV13" i="4" s="1"/>
  <c r="AR13" i="4"/>
  <c r="AQ13" i="4"/>
  <c r="CB13" i="4"/>
  <c r="CA13" i="4"/>
  <c r="AP13" i="4"/>
  <c r="AN13" i="4" l="1"/>
  <c r="AJ13" i="4" s="1"/>
  <c r="AK13" i="4" s="1"/>
  <c r="CD13" i="4" s="1"/>
  <c r="H14" i="4" l="1"/>
  <c r="AS14" i="4"/>
  <c r="AT14" i="4" l="1" a="1"/>
  <c r="AT14" i="4" s="1"/>
  <c r="AY14" i="4" s="1" a="1"/>
  <c r="AY14" i="4" s="1"/>
  <c r="I14" i="4" a="1"/>
  <c r="I14" i="4" s="1"/>
  <c r="K14" i="4" s="1" a="1"/>
  <c r="K14" i="4" s="1"/>
  <c r="AW14" i="4" l="1" a="1"/>
  <c r="AW14" i="4" s="1"/>
  <c r="AV14" i="4" a="1"/>
  <c r="AV14" i="4" s="1"/>
  <c r="AX14" i="4" a="1"/>
  <c r="AX14" i="4" s="1"/>
  <c r="AZ14" i="4" a="1"/>
  <c r="AZ14" i="4" s="1"/>
  <c r="M14" i="4" a="1"/>
  <c r="M14" i="4" s="1"/>
  <c r="O14" i="4" a="1"/>
  <c r="O14" i="4" s="1"/>
  <c r="L14" i="4" a="1"/>
  <c r="L14" i="4" s="1"/>
  <c r="N14" i="4" a="1"/>
  <c r="N14" i="4" s="1"/>
  <c r="P14" i="4" a="1"/>
  <c r="P14" i="4" s="1"/>
  <c r="Q14" i="4" a="1"/>
  <c r="Q14" i="4" s="1"/>
  <c r="S14" i="4" a="1"/>
  <c r="S14" i="4" s="1"/>
  <c r="U14" i="4" s="1" a="1"/>
  <c r="U14" i="4" s="1"/>
  <c r="R14" i="4" a="1"/>
  <c r="R14" i="4" s="1"/>
  <c r="T14" i="4" s="1" a="1"/>
  <c r="T14" i="4" s="1"/>
  <c r="J14" i="4" a="1"/>
  <c r="J14" i="4" s="1"/>
  <c r="BC14" i="4" a="1"/>
  <c r="BC14" i="4" s="1"/>
  <c r="BE14" i="4" s="1" a="1"/>
  <c r="BE14" i="4" s="1"/>
  <c r="BA14" i="4" a="1"/>
  <c r="BA14" i="4" s="1"/>
  <c r="AU14" i="4" a="1"/>
  <c r="AU14" i="4" s="1"/>
  <c r="BB14" i="4" a="1"/>
  <c r="BB14" i="4" s="1"/>
  <c r="BD14" i="4" a="1"/>
  <c r="BD14" i="4" s="1"/>
  <c r="BF14" i="4" s="1" a="1"/>
  <c r="BF14" i="4" s="1"/>
  <c r="BH14" i="4" l="1"/>
  <c r="BG14" i="4"/>
  <c r="BI14" i="4"/>
  <c r="BJ14" i="4" s="1"/>
  <c r="BK14" i="4" s="1"/>
  <c r="BO14" i="4" s="1" a="1"/>
  <c r="BO14" i="4" s="1"/>
  <c r="W14" i="4"/>
  <c r="X14" i="4"/>
  <c r="V14" i="4"/>
  <c r="Y14" i="4" l="1"/>
  <c r="Z14" i="4" s="1"/>
  <c r="AB14" i="4" s="1" a="1"/>
  <c r="AB14" i="4" s="1"/>
  <c r="AO14" i="4" s="1"/>
  <c r="BR14" i="4" a="1"/>
  <c r="BR14" i="4" s="1"/>
  <c r="BN14" i="4" a="1"/>
  <c r="BN14" i="4" s="1"/>
  <c r="BP14" i="4" s="1"/>
  <c r="BM14" i="4" a="1"/>
  <c r="BM14" i="4" s="1"/>
  <c r="BZ14" i="4" s="1"/>
  <c r="BQ14" i="4" a="1"/>
  <c r="BQ14" i="4" s="1"/>
  <c r="BL14" i="4" a="1"/>
  <c r="BL14" i="4" s="1"/>
  <c r="AL14" i="4" s="1" a="1"/>
  <c r="AL14" i="4" s="1"/>
  <c r="AC14" i="4" l="1" a="1"/>
  <c r="AC14" i="4" s="1"/>
  <c r="AG14" i="4" a="1"/>
  <c r="AG14" i="4" s="1"/>
  <c r="AA14" i="4" a="1"/>
  <c r="AA14" i="4" s="1"/>
  <c r="BW14" i="4" s="1" a="1"/>
  <c r="BW14" i="4" s="1"/>
  <c r="AF14" i="4" a="1"/>
  <c r="AF14" i="4" s="1"/>
  <c r="AD14" i="4" a="1"/>
  <c r="AD14" i="4" s="1"/>
  <c r="BT14" i="4"/>
  <c r="BS14" i="4"/>
  <c r="AH14" i="4" l="1"/>
  <c r="AR14" i="4" s="1"/>
  <c r="AE14" i="4"/>
  <c r="AI14" i="4" s="1"/>
  <c r="CC14" i="4"/>
  <c r="AM14" i="4"/>
  <c r="AQ14" i="4" l="1"/>
  <c r="CA14" i="4"/>
  <c r="AP14" i="4"/>
  <c r="CB14" i="4"/>
  <c r="BX14" i="4"/>
  <c r="AN14" i="4" s="1"/>
  <c r="AJ14" i="4" s="1"/>
  <c r="AK14" i="4" s="1"/>
  <c r="BY14" i="4" l="1"/>
  <c r="BU14" i="4" s="1"/>
  <c r="BV14" i="4" s="1"/>
  <c r="CD14" i="4" s="1"/>
  <c r="AS15" i="4" s="1"/>
  <c r="H15" i="4" l="1"/>
  <c r="I15" i="4" s="1" a="1"/>
  <c r="I15" i="4" s="1"/>
  <c r="N15" i="4" s="1" a="1"/>
  <c r="N15" i="4" s="1"/>
  <c r="AT15" i="4" a="1"/>
  <c r="AT15" i="4" s="1"/>
  <c r="AV15" i="4" s="1" a="1"/>
  <c r="AV15" i="4" s="1"/>
  <c r="Q15" i="4" l="1" a="1"/>
  <c r="Q15" i="4" s="1"/>
  <c r="S15" i="4" a="1"/>
  <c r="S15" i="4" s="1"/>
  <c r="U15" i="4" s="1" a="1"/>
  <c r="U15" i="4" s="1"/>
  <c r="R15" i="4" a="1"/>
  <c r="R15" i="4" s="1"/>
  <c r="T15" i="4" s="1" a="1"/>
  <c r="T15" i="4" s="1"/>
  <c r="P15" i="4" a="1"/>
  <c r="P15" i="4" s="1"/>
  <c r="J15" i="4" a="1"/>
  <c r="J15" i="4" s="1"/>
  <c r="M15" i="4" a="1"/>
  <c r="M15" i="4" s="1"/>
  <c r="L15" i="4" a="1"/>
  <c r="L15" i="4" s="1"/>
  <c r="O15" i="4" a="1"/>
  <c r="O15" i="4" s="1"/>
  <c r="K15" i="4" a="1"/>
  <c r="K15" i="4" s="1"/>
  <c r="AW15" i="4" a="1"/>
  <c r="AW15" i="4" s="1"/>
  <c r="AY15" i="4" a="1"/>
  <c r="AY15" i="4" s="1"/>
  <c r="AZ15" i="4" a="1"/>
  <c r="AZ15" i="4" s="1"/>
  <c r="AX15" i="4" a="1"/>
  <c r="AX15" i="4" s="1"/>
  <c r="BB15" i="4" a="1"/>
  <c r="BB15" i="4" s="1"/>
  <c r="BD15" i="4" a="1"/>
  <c r="BD15" i="4" s="1"/>
  <c r="BF15" i="4" s="1" a="1"/>
  <c r="BF15" i="4" s="1"/>
  <c r="BC15" i="4" a="1"/>
  <c r="BC15" i="4" s="1"/>
  <c r="BE15" i="4" s="1" a="1"/>
  <c r="BE15" i="4" s="1"/>
  <c r="BA15" i="4" a="1"/>
  <c r="BA15" i="4" s="1"/>
  <c r="AU15" i="4" a="1"/>
  <c r="AU15" i="4" s="1"/>
  <c r="X15" i="4"/>
  <c r="W15" i="4"/>
  <c r="V15" i="4" l="1"/>
  <c r="Y15" i="4"/>
  <c r="Z15" i="4" s="1"/>
  <c r="AA15" i="4" s="1" a="1"/>
  <c r="AA15" i="4" s="1"/>
  <c r="BW15" i="4" s="1" a="1"/>
  <c r="BW15" i="4" s="1"/>
  <c r="BH15" i="4"/>
  <c r="BG15" i="4"/>
  <c r="BI15" i="4"/>
  <c r="BJ15" i="4" s="1"/>
  <c r="BK15" i="4" s="1"/>
  <c r="AC15" i="4" l="1" a="1"/>
  <c r="AC15" i="4" s="1"/>
  <c r="AF15" i="4" a="1"/>
  <c r="AF15" i="4" s="1"/>
  <c r="AG15" i="4" a="1"/>
  <c r="AG15" i="4" s="1"/>
  <c r="AB15" i="4" a="1"/>
  <c r="AB15" i="4" s="1"/>
  <c r="AO15" i="4" s="1"/>
  <c r="AD15" i="4" a="1"/>
  <c r="AD15" i="4" s="1"/>
  <c r="AE15" i="4" s="1"/>
  <c r="BR15" i="4" a="1"/>
  <c r="BR15" i="4" s="1"/>
  <c r="BM15" i="4" a="1"/>
  <c r="BM15" i="4" s="1"/>
  <c r="BZ15" i="4" s="1"/>
  <c r="BQ15" i="4" a="1"/>
  <c r="BQ15" i="4" s="1"/>
  <c r="BL15" i="4" a="1"/>
  <c r="BL15" i="4" s="1"/>
  <c r="AL15" i="4" s="1" a="1"/>
  <c r="AL15" i="4" s="1"/>
  <c r="BN15" i="4" a="1"/>
  <c r="BN15" i="4" s="1"/>
  <c r="BO15" i="4" a="1"/>
  <c r="BO15" i="4" s="1"/>
  <c r="AI15" i="4" l="1"/>
  <c r="AH15" i="4"/>
  <c r="BS15" i="4"/>
  <c r="BP15" i="4"/>
  <c r="BT15" i="4" s="1"/>
  <c r="AQ15" i="4" l="1"/>
  <c r="CA15" i="4"/>
  <c r="CC15" i="4"/>
  <c r="CB15" i="4"/>
  <c r="AR15" i="4"/>
  <c r="AP15" i="4"/>
  <c r="AM15" i="4"/>
  <c r="BX15" i="4"/>
  <c r="AN15" i="4" l="1"/>
  <c r="AJ15" i="4" s="1"/>
  <c r="AK15" i="4" s="1"/>
  <c r="BY15" i="4"/>
  <c r="BU15" i="4" s="1"/>
  <c r="BV15" i="4" s="1"/>
  <c r="CD15" i="4" l="1"/>
  <c r="AS16" i="4" s="1"/>
  <c r="H16" i="4" l="1"/>
  <c r="I16" i="4" s="1" a="1"/>
  <c r="I16" i="4" s="1"/>
  <c r="AT16" i="4" a="1"/>
  <c r="AT16" i="4" s="1"/>
  <c r="AZ16" i="4" s="1" a="1"/>
  <c r="AZ16" i="4" s="1"/>
  <c r="AX16" i="4" l="1" a="1"/>
  <c r="AX16" i="4" s="1"/>
  <c r="AY16" i="4" a="1"/>
  <c r="AY16" i="4" s="1"/>
  <c r="AW16" i="4" a="1"/>
  <c r="AW16" i="4" s="1"/>
  <c r="K16" i="4" a="1"/>
  <c r="K16" i="4" s="1"/>
  <c r="O16" i="4" a="1"/>
  <c r="O16" i="4" s="1"/>
  <c r="M16" i="4" a="1"/>
  <c r="M16" i="4" s="1"/>
  <c r="N16" i="4" a="1"/>
  <c r="N16" i="4" s="1"/>
  <c r="AV16" i="4" a="1"/>
  <c r="AV16" i="4" s="1"/>
  <c r="AU16" i="4" a="1"/>
  <c r="AU16" i="4" s="1"/>
  <c r="BC16" i="4" a="1"/>
  <c r="BC16" i="4" s="1"/>
  <c r="BE16" i="4" s="1" a="1"/>
  <c r="BE16" i="4" s="1"/>
  <c r="BB16" i="4" a="1"/>
  <c r="BB16" i="4" s="1"/>
  <c r="BD16" i="4" a="1"/>
  <c r="BD16" i="4" s="1"/>
  <c r="BF16" i="4" s="1" a="1"/>
  <c r="BF16" i="4" s="1"/>
  <c r="BA16" i="4" a="1"/>
  <c r="BA16" i="4" s="1"/>
  <c r="L16" i="4" a="1"/>
  <c r="L16" i="4" s="1"/>
  <c r="Q16" i="4" a="1"/>
  <c r="Q16" i="4" s="1"/>
  <c r="S16" i="4" a="1"/>
  <c r="S16" i="4" s="1"/>
  <c r="U16" i="4" s="1" a="1"/>
  <c r="U16" i="4" s="1"/>
  <c r="P16" i="4" a="1"/>
  <c r="P16" i="4" s="1"/>
  <c r="J16" i="4" a="1"/>
  <c r="J16" i="4" s="1"/>
  <c r="R16" i="4" a="1"/>
  <c r="R16" i="4" s="1"/>
  <c r="T16" i="4" s="1" a="1"/>
  <c r="T16" i="4" s="1"/>
  <c r="V16" i="4" l="1"/>
  <c r="W16" i="4"/>
  <c r="X16" i="4"/>
  <c r="Y16" i="4" s="1"/>
  <c r="Z16" i="4" s="1"/>
  <c r="BI16" i="4"/>
  <c r="BH16" i="4"/>
  <c r="BG16" i="4"/>
  <c r="BJ16" i="4" l="1"/>
  <c r="BK16" i="4" s="1"/>
  <c r="AG16" i="4" a="1"/>
  <c r="AG16" i="4" s="1"/>
  <c r="AC16" i="4" a="1"/>
  <c r="AC16" i="4" s="1"/>
  <c r="AF16" i="4" a="1"/>
  <c r="AF16" i="4" s="1"/>
  <c r="AD16" i="4" a="1"/>
  <c r="AD16" i="4" s="1"/>
  <c r="AA16" i="4" a="1"/>
  <c r="AA16" i="4" s="1"/>
  <c r="BW16" i="4" s="1" a="1"/>
  <c r="BW16" i="4" s="1"/>
  <c r="AB16" i="4" a="1"/>
  <c r="AB16" i="4" s="1"/>
  <c r="AO16" i="4" s="1"/>
  <c r="AH16" i="4" l="1"/>
  <c r="BN16" i="4" a="1"/>
  <c r="BN16" i="4" s="1"/>
  <c r="BM16" i="4" a="1"/>
  <c r="BM16" i="4" s="1"/>
  <c r="BZ16" i="4" s="1"/>
  <c r="BQ16" i="4" a="1"/>
  <c r="BQ16" i="4" s="1"/>
  <c r="BL16" i="4" a="1"/>
  <c r="BL16" i="4" s="1"/>
  <c r="AL16" i="4" s="1" a="1"/>
  <c r="AL16" i="4" s="1"/>
  <c r="BR16" i="4" a="1"/>
  <c r="BR16" i="4" s="1"/>
  <c r="BO16" i="4" a="1"/>
  <c r="BO16" i="4" s="1"/>
  <c r="AE16" i="4"/>
  <c r="AI16" i="4" s="1"/>
  <c r="BP16" i="4" l="1"/>
  <c r="BT16" i="4" s="1"/>
  <c r="BS16" i="4"/>
  <c r="AR16" i="4" s="1"/>
  <c r="CC16" i="4" l="1"/>
  <c r="CA16" i="4"/>
  <c r="CB16" i="4"/>
  <c r="AQ16" i="4"/>
  <c r="AP16" i="4"/>
  <c r="AM16" i="4"/>
  <c r="BX16" i="4"/>
  <c r="BY16" i="4" l="1"/>
  <c r="BU16" i="4" s="1"/>
  <c r="BV16" i="4" s="1"/>
  <c r="AN16" i="4"/>
  <c r="AJ16" i="4" s="1"/>
  <c r="AK16" i="4" s="1"/>
  <c r="CD16" i="4" l="1"/>
  <c r="AS17" i="4" s="1"/>
  <c r="H17" i="4" l="1"/>
  <c r="I17" i="4" s="1" a="1"/>
  <c r="I17" i="4" s="1"/>
  <c r="K17" i="4" s="1" a="1"/>
  <c r="K17" i="4" s="1"/>
  <c r="AT17" i="4" a="1"/>
  <c r="AT17" i="4" s="1"/>
  <c r="AV17" i="4" s="1" a="1"/>
  <c r="AV17" i="4" s="1"/>
  <c r="AZ17" i="4" l="1" a="1"/>
  <c r="AZ17" i="4" s="1"/>
  <c r="AX17" i="4" a="1"/>
  <c r="AX17" i="4" s="1"/>
  <c r="AW17" i="4" a="1"/>
  <c r="AW17" i="4" s="1"/>
  <c r="AY17" i="4" a="1"/>
  <c r="AY17" i="4" s="1"/>
  <c r="M17" i="4" a="1"/>
  <c r="M17" i="4" s="1"/>
  <c r="N17" i="4" a="1"/>
  <c r="N17" i="4" s="1"/>
  <c r="O17" i="4" a="1"/>
  <c r="O17" i="4" s="1"/>
  <c r="L17" i="4" a="1"/>
  <c r="L17" i="4" s="1"/>
  <c r="BA17" i="4" a="1"/>
  <c r="BA17" i="4" s="1"/>
  <c r="BC17" i="4" a="1"/>
  <c r="BC17" i="4" s="1"/>
  <c r="BE17" i="4" s="1" a="1"/>
  <c r="BE17" i="4" s="1"/>
  <c r="BD17" i="4" a="1"/>
  <c r="BD17" i="4" s="1"/>
  <c r="BF17" i="4" s="1" a="1"/>
  <c r="BF17" i="4" s="1"/>
  <c r="AU17" i="4" a="1"/>
  <c r="AU17" i="4" s="1"/>
  <c r="BB17" i="4" a="1"/>
  <c r="BB17" i="4" s="1"/>
  <c r="J17" i="4" a="1"/>
  <c r="J17" i="4" s="1"/>
  <c r="S17" i="4" a="1"/>
  <c r="S17" i="4" s="1"/>
  <c r="U17" i="4" s="1" a="1"/>
  <c r="U17" i="4" s="1"/>
  <c r="Q17" i="4" a="1"/>
  <c r="Q17" i="4" s="1"/>
  <c r="P17" i="4" a="1"/>
  <c r="P17" i="4" s="1"/>
  <c r="R17" i="4" a="1"/>
  <c r="R17" i="4" s="1"/>
  <c r="T17" i="4" s="1" a="1"/>
  <c r="T17" i="4" s="1"/>
  <c r="W17" i="4" l="1"/>
  <c r="X17" i="4"/>
  <c r="V17" i="4"/>
  <c r="BI17" i="4"/>
  <c r="BG17" i="4"/>
  <c r="BH17" i="4"/>
  <c r="Y17" i="4" l="1"/>
  <c r="Z17" i="4" s="1"/>
  <c r="AF17" i="4" s="1" a="1"/>
  <c r="AF17" i="4" s="1"/>
  <c r="BJ17" i="4"/>
  <c r="BK17" i="4" s="1"/>
  <c r="AD17" i="4" l="1" a="1"/>
  <c r="AD17" i="4" s="1"/>
  <c r="AA17" i="4" a="1"/>
  <c r="AA17" i="4" s="1"/>
  <c r="BW17" i="4" s="1" a="1"/>
  <c r="BW17" i="4" s="1"/>
  <c r="AB17" i="4" a="1"/>
  <c r="AB17" i="4" s="1"/>
  <c r="AO17" i="4" s="1"/>
  <c r="AG17" i="4" a="1"/>
  <c r="AG17" i="4" s="1"/>
  <c r="AH17" i="4" s="1"/>
  <c r="AC17" i="4" a="1"/>
  <c r="AC17" i="4" s="1"/>
  <c r="BR17" i="4" a="1"/>
  <c r="BR17" i="4" s="1"/>
  <c r="BQ17" i="4" a="1"/>
  <c r="BQ17" i="4" s="1"/>
  <c r="BO17" i="4" a="1"/>
  <c r="BO17" i="4" s="1"/>
  <c r="BL17" i="4" a="1"/>
  <c r="BL17" i="4" s="1"/>
  <c r="AL17" i="4" s="1" a="1"/>
  <c r="AL17" i="4" s="1"/>
  <c r="BN17" i="4" a="1"/>
  <c r="BN17" i="4" s="1"/>
  <c r="BM17" i="4" a="1"/>
  <c r="BM17" i="4" s="1"/>
  <c r="BZ17" i="4" s="1"/>
  <c r="AE17" i="4" l="1"/>
  <c r="AI17" i="4" s="1"/>
  <c r="BX17" i="4" s="1"/>
  <c r="BP17" i="4"/>
  <c r="BT17" i="4" s="1"/>
  <c r="BS17" i="4"/>
  <c r="CC17" i="4" s="1"/>
  <c r="CB17" i="4" l="1"/>
  <c r="CA17" i="4"/>
  <c r="AR17" i="4"/>
  <c r="AP17" i="4"/>
  <c r="AQ17" i="4"/>
  <c r="AM17" i="4"/>
  <c r="AN17" i="4" l="1"/>
  <c r="AJ17" i="4" s="1"/>
  <c r="AK17" i="4" s="1"/>
  <c r="BY17" i="4"/>
  <c r="BU17" i="4" s="1"/>
  <c r="BV17" i="4" s="1"/>
  <c r="CD17" i="4" l="1"/>
  <c r="H18" i="4" l="1"/>
  <c r="AS18" i="4"/>
  <c r="AT18" i="4" l="1" a="1"/>
  <c r="AT18" i="4" s="1"/>
  <c r="AV18" i="4" s="1" a="1"/>
  <c r="AV18" i="4" s="1"/>
  <c r="AW18" i="4" a="1"/>
  <c r="AW18" i="4" s="1"/>
  <c r="AY18" i="4" a="1"/>
  <c r="AY18" i="4" s="1"/>
  <c r="I18" i="4" a="1"/>
  <c r="I18" i="4" s="1"/>
  <c r="K18" i="4" s="1" a="1"/>
  <c r="K18" i="4" s="1"/>
  <c r="AX18" i="4" l="1" a="1"/>
  <c r="AX18" i="4" s="1"/>
  <c r="AZ18" i="4" a="1"/>
  <c r="AZ18" i="4" s="1"/>
  <c r="N18" i="4" a="1"/>
  <c r="N18" i="4" s="1"/>
  <c r="M18" i="4" a="1"/>
  <c r="M18" i="4" s="1"/>
  <c r="O18" i="4" a="1"/>
  <c r="O18" i="4" s="1"/>
  <c r="L18" i="4" a="1"/>
  <c r="L18" i="4" s="1"/>
  <c r="Q18" i="4" a="1"/>
  <c r="Q18" i="4" s="1"/>
  <c r="R18" i="4" a="1"/>
  <c r="R18" i="4" s="1"/>
  <c r="T18" i="4" s="1" a="1"/>
  <c r="T18" i="4" s="1"/>
  <c r="P18" i="4" a="1"/>
  <c r="P18" i="4" s="1"/>
  <c r="J18" i="4" a="1"/>
  <c r="J18" i="4" s="1"/>
  <c r="S18" i="4" a="1"/>
  <c r="S18" i="4" s="1"/>
  <c r="U18" i="4" s="1" a="1"/>
  <c r="U18" i="4" s="1"/>
  <c r="BD18" i="4" a="1"/>
  <c r="BD18" i="4" s="1"/>
  <c r="BF18" i="4" s="1" a="1"/>
  <c r="BF18" i="4" s="1"/>
  <c r="BC18" i="4" a="1"/>
  <c r="BC18" i="4" s="1"/>
  <c r="BE18" i="4" s="1" a="1"/>
  <c r="BE18" i="4" s="1"/>
  <c r="AU18" i="4" a="1"/>
  <c r="AU18" i="4" s="1"/>
  <c r="BB18" i="4" a="1"/>
  <c r="BB18" i="4" s="1"/>
  <c r="BA18" i="4" a="1"/>
  <c r="BA18" i="4" s="1"/>
  <c r="BG18" i="4" l="1"/>
  <c r="BI18" i="4"/>
  <c r="BH18" i="4"/>
  <c r="W18" i="4"/>
  <c r="X18" i="4"/>
  <c r="V18" i="4"/>
  <c r="BJ18" i="4" l="1"/>
  <c r="BK18" i="4" s="1"/>
  <c r="BO18" i="4" s="1" a="1"/>
  <c r="BO18" i="4" s="1"/>
  <c r="Y18" i="4"/>
  <c r="Z18" i="4" s="1"/>
  <c r="AD18" i="4" s="1" a="1"/>
  <c r="AD18" i="4" s="1"/>
  <c r="BR18" i="4" l="1" a="1"/>
  <c r="BR18" i="4" s="1"/>
  <c r="BQ18" i="4" a="1"/>
  <c r="BQ18" i="4" s="1"/>
  <c r="BM18" i="4" a="1"/>
  <c r="BM18" i="4" s="1"/>
  <c r="BZ18" i="4" s="1"/>
  <c r="BN18" i="4" a="1"/>
  <c r="BN18" i="4" s="1"/>
  <c r="BP18" i="4" s="1"/>
  <c r="BL18" i="4" a="1"/>
  <c r="BL18" i="4" s="1"/>
  <c r="AL18" i="4" s="1" a="1"/>
  <c r="AL18" i="4" s="1"/>
  <c r="AB18" i="4" a="1"/>
  <c r="AB18" i="4" s="1"/>
  <c r="AO18" i="4" s="1"/>
  <c r="AF18" i="4" a="1"/>
  <c r="AF18" i="4" s="1"/>
  <c r="AA18" i="4" a="1"/>
  <c r="AA18" i="4" s="1"/>
  <c r="BW18" i="4" s="1" a="1"/>
  <c r="BW18" i="4" s="1"/>
  <c r="AC18" i="4" a="1"/>
  <c r="AC18" i="4" s="1"/>
  <c r="AE18" i="4" s="1"/>
  <c r="AG18" i="4" a="1"/>
  <c r="AG18" i="4" s="1"/>
  <c r="BT18" i="4" l="1"/>
  <c r="BS18" i="4"/>
  <c r="AI18" i="4"/>
  <c r="AH18" i="4"/>
  <c r="BX18" i="4" l="1"/>
  <c r="AM18" i="4"/>
  <c r="AR18" i="4"/>
  <c r="AP18" i="4"/>
  <c r="AQ18" i="4"/>
  <c r="CC18" i="4"/>
  <c r="CA18" i="4"/>
  <c r="CB18" i="4"/>
  <c r="AN18" i="4" l="1"/>
  <c r="AJ18" i="4" s="1"/>
  <c r="AK18" i="4" s="1"/>
  <c r="BY18" i="4"/>
  <c r="BU18" i="4" s="1"/>
  <c r="BV18" i="4" s="1"/>
  <c r="CD18" i="4" l="1"/>
  <c r="AS19" i="4" s="1"/>
  <c r="AT19" i="4" s="1" a="1"/>
  <c r="AT19" i="4" s="1"/>
  <c r="AY19" i="4" s="1" a="1"/>
  <c r="AY19" i="4" s="1"/>
  <c r="BD19" i="4" l="1" a="1"/>
  <c r="BD19" i="4" s="1"/>
  <c r="BF19" i="4" s="1" a="1"/>
  <c r="BF19" i="4" s="1"/>
  <c r="AZ19" i="4" a="1"/>
  <c r="AZ19" i="4" s="1"/>
  <c r="BB19" i="4" a="1"/>
  <c r="BB19" i="4" s="1"/>
  <c r="AW19" i="4" a="1"/>
  <c r="AW19" i="4" s="1"/>
  <c r="AV19" i="4" a="1"/>
  <c r="AV19" i="4" s="1"/>
  <c r="AX19" i="4" a="1"/>
  <c r="AX19" i="4" s="1"/>
  <c r="BA19" i="4" a="1"/>
  <c r="BA19" i="4" s="1"/>
  <c r="BC19" i="4" a="1"/>
  <c r="BC19" i="4" s="1"/>
  <c r="BE19" i="4" s="1" a="1"/>
  <c r="BE19" i="4" s="1"/>
  <c r="BI19" i="4" s="1"/>
  <c r="AU19" i="4" a="1"/>
  <c r="AU19" i="4" s="1"/>
  <c r="H19" i="4"/>
  <c r="BG19" i="4" l="1"/>
  <c r="BH19" i="4"/>
  <c r="I19" i="4" a="1"/>
  <c r="I19" i="4" s="1"/>
  <c r="L19" i="4" s="1" a="1"/>
  <c r="L19" i="4" s="1"/>
  <c r="BJ19" i="4"/>
  <c r="BK19" i="4" s="1"/>
  <c r="BQ19" i="4" s="1" a="1"/>
  <c r="BQ19" i="4" s="1"/>
  <c r="O19" i="4" l="1" a="1"/>
  <c r="O19" i="4" s="1"/>
  <c r="M19" i="4" a="1"/>
  <c r="M19" i="4" s="1"/>
  <c r="K19" i="4" a="1"/>
  <c r="K19" i="4" s="1"/>
  <c r="N19" i="4" a="1"/>
  <c r="N19" i="4" s="1"/>
  <c r="R19" i="4" a="1"/>
  <c r="R19" i="4" s="1"/>
  <c r="T19" i="4" s="1" a="1"/>
  <c r="T19" i="4" s="1"/>
  <c r="S19" i="4" a="1"/>
  <c r="S19" i="4" s="1"/>
  <c r="U19" i="4" s="1" a="1"/>
  <c r="U19" i="4" s="1"/>
  <c r="Q19" i="4" a="1"/>
  <c r="Q19" i="4" s="1"/>
  <c r="J19" i="4" a="1"/>
  <c r="J19" i="4" s="1"/>
  <c r="P19" i="4" a="1"/>
  <c r="P19" i="4" s="1"/>
  <c r="BL19" i="4" a="1"/>
  <c r="BL19" i="4" s="1"/>
  <c r="BM19" i="4" a="1"/>
  <c r="BM19" i="4" s="1"/>
  <c r="BZ19" i="4" s="1"/>
  <c r="BO19" i="4" a="1"/>
  <c r="BO19" i="4" s="1"/>
  <c r="BR19" i="4" a="1"/>
  <c r="BR19" i="4" s="1"/>
  <c r="BS19" i="4" s="1"/>
  <c r="BN19" i="4" a="1"/>
  <c r="BN19" i="4" s="1"/>
  <c r="AL19" i="4" l="1" a="1"/>
  <c r="AL19" i="4" s="1"/>
  <c r="BP19" i="4"/>
  <c r="BT19" i="4" s="1"/>
  <c r="W19" i="4"/>
  <c r="X19" i="4"/>
  <c r="Y19" i="4" s="1"/>
  <c r="Z19" i="4" s="1"/>
  <c r="V19" i="4"/>
  <c r="AM19" i="4"/>
  <c r="AF19" i="4" l="1" a="1"/>
  <c r="AF19" i="4" s="1"/>
  <c r="AB19" i="4" a="1"/>
  <c r="AB19" i="4" s="1"/>
  <c r="AO19" i="4" s="1"/>
  <c r="AG19" i="4" a="1"/>
  <c r="AG19" i="4" s="1"/>
  <c r="AH19" i="4" s="1"/>
  <c r="AC19" i="4" a="1"/>
  <c r="AC19" i="4" s="1"/>
  <c r="AD19" i="4" a="1"/>
  <c r="AD19" i="4" s="1"/>
  <c r="AA19" i="4" a="1"/>
  <c r="AA19" i="4" s="1"/>
  <c r="BW19" i="4" s="1" a="1"/>
  <c r="BW19" i="4" s="1"/>
  <c r="AE19" i="4" l="1"/>
  <c r="AI19" i="4" s="1"/>
  <c r="BX19" i="4" s="1"/>
  <c r="BY19" i="4" s="1"/>
  <c r="BU19" i="4" s="1"/>
  <c r="BV19" i="4" s="1"/>
  <c r="CA19" i="4"/>
  <c r="AQ19" i="4"/>
  <c r="AP19" i="4"/>
  <c r="CB19" i="4"/>
  <c r="AR19" i="4"/>
  <c r="CC19" i="4"/>
  <c r="AN19" i="4" l="1"/>
  <c r="AJ19" i="4" s="1"/>
  <c r="AK19" i="4" s="1"/>
  <c r="CD19" i="4" s="1"/>
  <c r="AS20" i="4" l="1"/>
  <c r="H20" i="4"/>
  <c r="I20" i="4" l="1" a="1"/>
  <c r="I20" i="4" s="1"/>
  <c r="L20" i="4" a="1"/>
  <c r="L20" i="4" s="1"/>
  <c r="M20" i="4" a="1"/>
  <c r="M20" i="4" s="1"/>
  <c r="O20" i="4" a="1"/>
  <c r="O20" i="4" s="1"/>
  <c r="N20" i="4" a="1"/>
  <c r="N20" i="4" s="1"/>
  <c r="AT20" i="4" a="1"/>
  <c r="AT20" i="4" s="1"/>
  <c r="AZ20" i="4" s="1" a="1"/>
  <c r="AZ20" i="4" s="1"/>
  <c r="AX20" i="4" l="1" a="1"/>
  <c r="AX20" i="4" s="1"/>
  <c r="AV20" i="4" a="1"/>
  <c r="AV20" i="4" s="1"/>
  <c r="AY20" i="4" a="1"/>
  <c r="AY20" i="4" s="1"/>
  <c r="BA20" i="4" a="1"/>
  <c r="BA20" i="4" s="1"/>
  <c r="AW20" i="4" a="1"/>
  <c r="AW20" i="4" s="1"/>
  <c r="BD20" i="4" a="1"/>
  <c r="BD20" i="4" s="1"/>
  <c r="BF20" i="4" s="1" a="1"/>
  <c r="BF20" i="4" s="1"/>
  <c r="BC20" i="4" a="1"/>
  <c r="BC20" i="4" s="1"/>
  <c r="BE20" i="4" s="1" a="1"/>
  <c r="BE20" i="4" s="1"/>
  <c r="AU20" i="4" a="1"/>
  <c r="AU20" i="4" s="1"/>
  <c r="BB20" i="4" a="1"/>
  <c r="BB20" i="4" s="1"/>
  <c r="J20" i="4" a="1"/>
  <c r="J20" i="4" s="1"/>
  <c r="S20" i="4" a="1"/>
  <c r="S20" i="4" s="1"/>
  <c r="U20" i="4" s="1" a="1"/>
  <c r="U20" i="4" s="1"/>
  <c r="R20" i="4" a="1"/>
  <c r="R20" i="4" s="1"/>
  <c r="T20" i="4" s="1" a="1"/>
  <c r="T20" i="4" s="1"/>
  <c r="P20" i="4" a="1"/>
  <c r="P20" i="4" s="1"/>
  <c r="Q20" i="4" a="1"/>
  <c r="Q20" i="4" s="1"/>
  <c r="K20" i="4" a="1"/>
  <c r="K20" i="4" s="1"/>
  <c r="BG20" i="4" l="1"/>
  <c r="W20" i="4"/>
  <c r="X20" i="4"/>
  <c r="Y20" i="4" s="1"/>
  <c r="Z20" i="4" s="1"/>
  <c r="V20" i="4"/>
  <c r="BH20" i="4"/>
  <c r="BI20" i="4"/>
  <c r="BJ20" i="4" s="1"/>
  <c r="BK20" i="4" s="1"/>
  <c r="BL20" i="4" l="1" a="1"/>
  <c r="BL20" i="4" s="1"/>
  <c r="AL20" i="4" s="1" a="1"/>
  <c r="AL20" i="4" s="1"/>
  <c r="BQ20" i="4" a="1"/>
  <c r="BQ20" i="4" s="1"/>
  <c r="BR20" i="4" a="1"/>
  <c r="BR20" i="4" s="1"/>
  <c r="BM20" i="4" a="1"/>
  <c r="BM20" i="4" s="1"/>
  <c r="BZ20" i="4" s="1"/>
  <c r="BO20" i="4" a="1"/>
  <c r="BO20" i="4" s="1"/>
  <c r="BN20" i="4" a="1"/>
  <c r="BN20" i="4" s="1"/>
  <c r="AB20" i="4" a="1"/>
  <c r="AB20" i="4" s="1"/>
  <c r="AO20" i="4" s="1"/>
  <c r="AA20" i="4" a="1"/>
  <c r="AA20" i="4" s="1"/>
  <c r="BW20" i="4" s="1" a="1"/>
  <c r="BW20" i="4" s="1"/>
  <c r="AF20" i="4" a="1"/>
  <c r="AF20" i="4" s="1"/>
  <c r="AG20" i="4" a="1"/>
  <c r="AG20" i="4" s="1"/>
  <c r="AD20" i="4" a="1"/>
  <c r="AD20" i="4" s="1"/>
  <c r="AC20" i="4" a="1"/>
  <c r="AC20" i="4" s="1"/>
  <c r="BS20" i="4" l="1"/>
  <c r="BP20" i="4"/>
  <c r="BT20" i="4" s="1"/>
  <c r="AM20" i="4" s="1"/>
  <c r="AH20" i="4"/>
  <c r="AE20" i="4"/>
  <c r="AI20" i="4" s="1"/>
  <c r="AQ20" i="4" l="1"/>
  <c r="CA20" i="4"/>
  <c r="BX20" i="4"/>
  <c r="CB20" i="4"/>
  <c r="CC20" i="4"/>
  <c r="AR20" i="4"/>
  <c r="AP20" i="4"/>
  <c r="AN20" i="4" l="1"/>
  <c r="AJ20" i="4" s="1"/>
  <c r="AK20" i="4" s="1"/>
  <c r="CD20" i="4" s="1"/>
  <c r="H21" i="4" s="1"/>
  <c r="I21" i="4" s="1" a="1"/>
  <c r="I21" i="4" s="1"/>
  <c r="Q21" i="4" s="1" a="1"/>
  <c r="Q21" i="4" s="1"/>
  <c r="BY20" i="4"/>
  <c r="BU20" i="4" s="1"/>
  <c r="BV20" i="4" s="1"/>
  <c r="R21" i="4" l="1" a="1"/>
  <c r="R21" i="4" s="1"/>
  <c r="T21" i="4" s="1" a="1"/>
  <c r="T21" i="4" s="1"/>
  <c r="P21" i="4" a="1"/>
  <c r="P21" i="4" s="1"/>
  <c r="M21" i="4" a="1"/>
  <c r="M21" i="4" s="1"/>
  <c r="L21" i="4" a="1"/>
  <c r="L21" i="4" s="1"/>
  <c r="S21" i="4" a="1"/>
  <c r="S21" i="4" s="1"/>
  <c r="U21" i="4" s="1" a="1"/>
  <c r="U21" i="4" s="1"/>
  <c r="X21" i="4" s="1"/>
  <c r="K21" i="4" a="1"/>
  <c r="K21" i="4" s="1"/>
  <c r="N21" i="4" a="1"/>
  <c r="N21" i="4" s="1"/>
  <c r="O21" i="4" a="1"/>
  <c r="O21" i="4" s="1"/>
  <c r="AS21" i="4"/>
  <c r="J21" i="4" a="1"/>
  <c r="J21" i="4" s="1"/>
  <c r="V21" i="4" l="1"/>
  <c r="AT21" i="4" a="1"/>
  <c r="AT21" i="4" s="1"/>
  <c r="AZ21" i="4" a="1"/>
  <c r="AZ21" i="4" s="1"/>
  <c r="AW21" i="4" a="1"/>
  <c r="AW21" i="4" s="1"/>
  <c r="AY21" i="4" a="1"/>
  <c r="AY21" i="4" s="1"/>
  <c r="AV21" i="4" a="1"/>
  <c r="AV21" i="4" s="1"/>
  <c r="AX21" i="4" a="1"/>
  <c r="AX21" i="4" s="1"/>
  <c r="W21" i="4"/>
  <c r="Y21" i="4"/>
  <c r="Z21" i="4" s="1"/>
  <c r="AG21" i="4" s="1" a="1"/>
  <c r="AG21" i="4" s="1"/>
  <c r="BD21" i="4" l="1" a="1"/>
  <c r="BD21" i="4" s="1"/>
  <c r="BF21" i="4" s="1" a="1"/>
  <c r="BF21" i="4" s="1"/>
  <c r="BA21" i="4" a="1"/>
  <c r="BA21" i="4" s="1"/>
  <c r="BC21" i="4" a="1"/>
  <c r="BC21" i="4" s="1"/>
  <c r="BE21" i="4" s="1" a="1"/>
  <c r="BE21" i="4" s="1"/>
  <c r="BB21" i="4" a="1"/>
  <c r="BB21" i="4" s="1"/>
  <c r="AU21" i="4" a="1"/>
  <c r="AU21" i="4" s="1"/>
  <c r="AF21" i="4" a="1"/>
  <c r="AF21" i="4" s="1"/>
  <c r="AH21" i="4" s="1"/>
  <c r="AC21" i="4" a="1"/>
  <c r="AC21" i="4" s="1"/>
  <c r="AD21" i="4" a="1"/>
  <c r="AD21" i="4" s="1"/>
  <c r="AA21" i="4" a="1"/>
  <c r="AA21" i="4" s="1"/>
  <c r="BW21" i="4" s="1" a="1"/>
  <c r="BW21" i="4" s="1"/>
  <c r="AB21" i="4" a="1"/>
  <c r="AB21" i="4" s="1"/>
  <c r="AO21" i="4" s="1"/>
  <c r="BI21" i="4" l="1"/>
  <c r="BJ21" i="4" s="1"/>
  <c r="BK21" i="4" s="1"/>
  <c r="BG21" i="4"/>
  <c r="BH21" i="4"/>
  <c r="AE21" i="4"/>
  <c r="AI21" i="4" s="1"/>
  <c r="BX21" i="4" s="1"/>
  <c r="BR21" i="4" l="1" a="1"/>
  <c r="BR21" i="4" s="1"/>
  <c r="BQ21" i="4" a="1"/>
  <c r="BQ21" i="4" s="1"/>
  <c r="BO21" i="4" a="1"/>
  <c r="BO21" i="4" s="1"/>
  <c r="BL21" i="4" a="1"/>
  <c r="BL21" i="4" s="1"/>
  <c r="AL21" i="4" s="1" a="1"/>
  <c r="AL21" i="4" s="1"/>
  <c r="BM21" i="4" a="1"/>
  <c r="BM21" i="4" s="1"/>
  <c r="BZ21" i="4" s="1"/>
  <c r="BN21" i="4" a="1"/>
  <c r="BN21" i="4" s="1"/>
  <c r="BP21" i="4" s="1"/>
  <c r="BT21" i="4" s="1"/>
  <c r="BS21" i="4" l="1"/>
  <c r="CA21" i="4" s="1"/>
  <c r="CC21" i="4" l="1"/>
  <c r="CB21" i="4"/>
  <c r="AR21" i="4"/>
  <c r="AQ21" i="4"/>
  <c r="AP21" i="4"/>
  <c r="AM21" i="4"/>
  <c r="AN21" i="4" s="1"/>
  <c r="AJ21" i="4" s="1"/>
  <c r="AK21" i="4" s="1"/>
  <c r="BY21" i="4" l="1"/>
  <c r="BU21" i="4" s="1"/>
  <c r="BV21" i="4" s="1"/>
  <c r="CD21" i="4" s="1"/>
  <c r="H22" i="4" l="1"/>
  <c r="AS22" i="4"/>
  <c r="AT22" i="4" l="1" a="1"/>
  <c r="AT22" i="4" s="1"/>
  <c r="AY22" i="4" a="1"/>
  <c r="AY22" i="4" s="1"/>
  <c r="AV22" i="4" a="1"/>
  <c r="AV22" i="4" s="1"/>
  <c r="AX22" i="4" a="1"/>
  <c r="AX22" i="4" s="1"/>
  <c r="AW22" i="4" a="1"/>
  <c r="AW22" i="4" s="1"/>
  <c r="I22" i="4" a="1"/>
  <c r="I22" i="4" s="1"/>
  <c r="M22" i="4" a="1"/>
  <c r="M22" i="4" s="1"/>
  <c r="L22" i="4" a="1"/>
  <c r="L22" i="4" s="1"/>
  <c r="K22" i="4" a="1"/>
  <c r="K22" i="4" s="1"/>
  <c r="O22" i="4" a="1"/>
  <c r="O22" i="4" s="1"/>
  <c r="N22" i="4" l="1" a="1"/>
  <c r="N22" i="4" s="1"/>
  <c r="Q22" i="4" a="1"/>
  <c r="Q22" i="4" s="1"/>
  <c r="P22" i="4" a="1"/>
  <c r="P22" i="4" s="1"/>
  <c r="J22" i="4" a="1"/>
  <c r="J22" i="4" s="1"/>
  <c r="S22" i="4" a="1"/>
  <c r="S22" i="4" s="1"/>
  <c r="U22" i="4" s="1" a="1"/>
  <c r="U22" i="4" s="1"/>
  <c r="R22" i="4" a="1"/>
  <c r="R22" i="4" s="1"/>
  <c r="T22" i="4" s="1" a="1"/>
  <c r="T22" i="4" s="1"/>
  <c r="AZ22" i="4" a="1"/>
  <c r="AZ22" i="4" s="1"/>
  <c r="BD22" i="4" a="1"/>
  <c r="BD22" i="4" s="1"/>
  <c r="BF22" i="4" s="1" a="1"/>
  <c r="BF22" i="4" s="1"/>
  <c r="BB22" i="4" a="1"/>
  <c r="BB22" i="4" s="1"/>
  <c r="BA22" i="4" a="1"/>
  <c r="BA22" i="4" s="1"/>
  <c r="AU22" i="4" a="1"/>
  <c r="AU22" i="4" s="1"/>
  <c r="BC22" i="4" a="1"/>
  <c r="BC22" i="4" s="1"/>
  <c r="BE22" i="4" s="1" a="1"/>
  <c r="BE22" i="4" s="1"/>
  <c r="BI22" i="4" l="1"/>
  <c r="BJ22" i="4" s="1"/>
  <c r="BK22" i="4" s="1"/>
  <c r="BG22" i="4"/>
  <c r="BH22" i="4"/>
  <c r="V22" i="4"/>
  <c r="X22" i="4"/>
  <c r="Y22" i="4" s="1"/>
  <c r="Z22" i="4" s="1"/>
  <c r="W22" i="4"/>
  <c r="AG22" i="4" l="1" a="1"/>
  <c r="AG22" i="4" s="1"/>
  <c r="AA22" i="4" a="1"/>
  <c r="AA22" i="4" s="1"/>
  <c r="BW22" i="4" s="1" a="1"/>
  <c r="BW22" i="4" s="1"/>
  <c r="AB22" i="4" a="1"/>
  <c r="AB22" i="4" s="1"/>
  <c r="AO22" i="4" s="1"/>
  <c r="AD22" i="4" a="1"/>
  <c r="AD22" i="4" s="1"/>
  <c r="AC22" i="4" a="1"/>
  <c r="AC22" i="4" s="1"/>
  <c r="AE22" i="4" s="1"/>
  <c r="AF22" i="4" a="1"/>
  <c r="AF22" i="4" s="1"/>
  <c r="AH22" i="4" s="1"/>
  <c r="BR22" i="4" a="1"/>
  <c r="BR22" i="4" s="1"/>
  <c r="BM22" i="4" a="1"/>
  <c r="BM22" i="4" s="1"/>
  <c r="BZ22" i="4" s="1"/>
  <c r="BO22" i="4" a="1"/>
  <c r="BO22" i="4" s="1"/>
  <c r="BN22" i="4" a="1"/>
  <c r="BN22" i="4" s="1"/>
  <c r="BL22" i="4" a="1"/>
  <c r="BL22" i="4" s="1"/>
  <c r="AL22" i="4" s="1" a="1"/>
  <c r="AL22" i="4" s="1"/>
  <c r="BQ22" i="4" a="1"/>
  <c r="BQ22" i="4" s="1"/>
  <c r="BS22" i="4" s="1"/>
  <c r="AQ22" i="4" l="1"/>
  <c r="AR22" i="4"/>
  <c r="AP22" i="4"/>
  <c r="CA22" i="4"/>
  <c r="CB22" i="4"/>
  <c r="CC22" i="4"/>
  <c r="BP22" i="4"/>
  <c r="BT22" i="4" s="1"/>
  <c r="AM22" i="4" s="1"/>
  <c r="AN22" i="4" s="1"/>
  <c r="AJ22" i="4" s="1"/>
  <c r="AK22" i="4" s="1"/>
  <c r="AI22" i="4"/>
  <c r="BX22" i="4" s="1"/>
  <c r="BY22" i="4" s="1"/>
  <c r="BU22" i="4" s="1"/>
  <c r="BV22" i="4" s="1"/>
  <c r="CD22" i="4" l="1"/>
  <c r="H23" i="4" s="1"/>
  <c r="AS23" i="4"/>
  <c r="AT23" i="4" l="1" a="1"/>
  <c r="AT23" i="4" s="1"/>
  <c r="AX23" i="4" s="1" a="1"/>
  <c r="AX23" i="4" s="1"/>
  <c r="I23" i="4" a="1"/>
  <c r="I23" i="4" s="1"/>
  <c r="O23" i="4" s="1" a="1"/>
  <c r="O23" i="4" s="1"/>
  <c r="AW23" i="4" l="1" a="1"/>
  <c r="AW23" i="4" s="1"/>
  <c r="AV23" i="4" a="1"/>
  <c r="AV23" i="4" s="1"/>
  <c r="AZ23" i="4" a="1"/>
  <c r="AZ23" i="4" s="1"/>
  <c r="K23" i="4" a="1"/>
  <c r="K23" i="4" s="1"/>
  <c r="L23" i="4" a="1"/>
  <c r="L23" i="4" s="1"/>
  <c r="M23" i="4" a="1"/>
  <c r="M23" i="4" s="1"/>
  <c r="AY23" i="4" a="1"/>
  <c r="AY23" i="4" s="1"/>
  <c r="N23" i="4" a="1"/>
  <c r="N23" i="4" s="1"/>
  <c r="R23" i="4" a="1"/>
  <c r="R23" i="4" s="1"/>
  <c r="T23" i="4" s="1" a="1"/>
  <c r="T23" i="4" s="1"/>
  <c r="S23" i="4" a="1"/>
  <c r="S23" i="4" s="1"/>
  <c r="U23" i="4" s="1" a="1"/>
  <c r="U23" i="4" s="1"/>
  <c r="Q23" i="4" a="1"/>
  <c r="Q23" i="4" s="1"/>
  <c r="P23" i="4" a="1"/>
  <c r="P23" i="4" s="1"/>
  <c r="J23" i="4" a="1"/>
  <c r="J23" i="4" s="1"/>
  <c r="BC23" i="4" a="1"/>
  <c r="BC23" i="4" s="1"/>
  <c r="BE23" i="4" s="1" a="1"/>
  <c r="BE23" i="4" s="1"/>
  <c r="BD23" i="4" a="1"/>
  <c r="BD23" i="4" s="1"/>
  <c r="BF23" i="4" s="1" a="1"/>
  <c r="BF23" i="4" s="1"/>
  <c r="BB23" i="4" a="1"/>
  <c r="BB23" i="4" s="1"/>
  <c r="BA23" i="4" a="1"/>
  <c r="BA23" i="4" s="1"/>
  <c r="AU23" i="4" a="1"/>
  <c r="AU23" i="4" s="1"/>
  <c r="BI23" i="4" l="1"/>
  <c r="BH23" i="4"/>
  <c r="BG23" i="4"/>
  <c r="X23" i="4"/>
  <c r="W23" i="4"/>
  <c r="V23" i="4"/>
  <c r="BJ23" i="4" l="1"/>
  <c r="BK23" i="4" s="1"/>
  <c r="BQ23" i="4" s="1" a="1"/>
  <c r="BQ23" i="4" s="1"/>
  <c r="Y23" i="4"/>
  <c r="Z23" i="4" s="1"/>
  <c r="AG23" i="4" s="1" a="1"/>
  <c r="AG23" i="4" s="1"/>
  <c r="BR23" i="4" l="1" a="1"/>
  <c r="BR23" i="4" s="1"/>
  <c r="BS23" i="4" s="1"/>
  <c r="BM23" i="4" a="1"/>
  <c r="BM23" i="4" s="1"/>
  <c r="BZ23" i="4" s="1"/>
  <c r="BO23" i="4" a="1"/>
  <c r="BO23" i="4" s="1"/>
  <c r="BN23" i="4" a="1"/>
  <c r="BN23" i="4" s="1"/>
  <c r="BL23" i="4" a="1"/>
  <c r="BL23" i="4" s="1"/>
  <c r="AL23" i="4" s="1" a="1"/>
  <c r="AL23" i="4" s="1"/>
  <c r="AA23" i="4" a="1"/>
  <c r="AA23" i="4" s="1"/>
  <c r="BW23" i="4" s="1" a="1"/>
  <c r="BW23" i="4" s="1"/>
  <c r="AD23" i="4" a="1"/>
  <c r="AD23" i="4" s="1"/>
  <c r="AC23" i="4" a="1"/>
  <c r="AC23" i="4" s="1"/>
  <c r="AB23" i="4" a="1"/>
  <c r="AB23" i="4" s="1"/>
  <c r="AO23" i="4" s="1"/>
  <c r="AF23" i="4" a="1"/>
  <c r="AF23" i="4" s="1"/>
  <c r="AH23" i="4" s="1"/>
  <c r="BP23" i="4" l="1"/>
  <c r="BT23" i="4" s="1"/>
  <c r="AE23" i="4"/>
  <c r="AI23" i="4" s="1"/>
  <c r="BX23" i="4" s="1"/>
  <c r="CA23" i="4"/>
  <c r="CC23" i="4"/>
  <c r="CB23" i="4"/>
  <c r="AP23" i="4"/>
  <c r="AQ23" i="4"/>
  <c r="AR23" i="4"/>
  <c r="AM23" i="4" l="1"/>
  <c r="AN23" i="4" s="1"/>
  <c r="AJ23" i="4" s="1"/>
  <c r="AK23" i="4" s="1"/>
  <c r="BY23" i="4" l="1"/>
  <c r="BU23" i="4" s="1"/>
  <c r="BV23" i="4" s="1"/>
  <c r="CD23" i="4" s="1"/>
  <c r="AS24" i="4" l="1"/>
  <c r="H24" i="4"/>
  <c r="I24" i="4" l="1" a="1"/>
  <c r="I24" i="4" s="1"/>
  <c r="N24" i="4" s="1" a="1"/>
  <c r="N24" i="4" s="1"/>
  <c r="AT24" i="4" a="1"/>
  <c r="AT24" i="4" s="1"/>
  <c r="AV24" i="4" s="1" a="1"/>
  <c r="AV24" i="4" s="1"/>
  <c r="AZ24" i="4" l="1" a="1"/>
  <c r="AZ24" i="4" s="1"/>
  <c r="AW24" i="4" a="1"/>
  <c r="AW24" i="4" s="1"/>
  <c r="AX24" i="4" a="1"/>
  <c r="AX24" i="4" s="1"/>
  <c r="AY24" i="4" a="1"/>
  <c r="AY24" i="4" s="1"/>
  <c r="K24" i="4" a="1"/>
  <c r="K24" i="4" s="1"/>
  <c r="O24" i="4" a="1"/>
  <c r="O24" i="4" s="1"/>
  <c r="L24" i="4" a="1"/>
  <c r="L24" i="4" s="1"/>
  <c r="M24" i="4" a="1"/>
  <c r="M24" i="4" s="1"/>
  <c r="BC24" i="4" a="1"/>
  <c r="BC24" i="4" s="1"/>
  <c r="BE24" i="4" s="1" a="1"/>
  <c r="BE24" i="4" s="1"/>
  <c r="BB24" i="4" a="1"/>
  <c r="BB24" i="4" s="1"/>
  <c r="BA24" i="4" a="1"/>
  <c r="BA24" i="4" s="1"/>
  <c r="AU24" i="4" a="1"/>
  <c r="AU24" i="4" s="1"/>
  <c r="BD24" i="4" a="1"/>
  <c r="BD24" i="4" s="1"/>
  <c r="BF24" i="4" s="1" a="1"/>
  <c r="BF24" i="4" s="1"/>
  <c r="R24" i="4" a="1"/>
  <c r="R24" i="4" s="1"/>
  <c r="T24" i="4" s="1" a="1"/>
  <c r="T24" i="4" s="1"/>
  <c r="P24" i="4" a="1"/>
  <c r="P24" i="4" s="1"/>
  <c r="J24" i="4" a="1"/>
  <c r="J24" i="4" s="1"/>
  <c r="S24" i="4" a="1"/>
  <c r="S24" i="4" s="1"/>
  <c r="U24" i="4" s="1" a="1"/>
  <c r="U24" i="4" s="1"/>
  <c r="Q24" i="4" a="1"/>
  <c r="Q24" i="4" s="1"/>
  <c r="X24" i="4" l="1"/>
  <c r="W24" i="4"/>
  <c r="V24" i="4"/>
  <c r="BI24" i="4"/>
  <c r="BH24" i="4"/>
  <c r="BG24" i="4"/>
  <c r="Y24" i="4" l="1"/>
  <c r="Z24" i="4" s="1"/>
  <c r="AA24" i="4" s="1" a="1"/>
  <c r="AA24" i="4" s="1"/>
  <c r="BW24" i="4" s="1" a="1"/>
  <c r="BW24" i="4" s="1"/>
  <c r="BJ24" i="4"/>
  <c r="BK24" i="4" s="1"/>
  <c r="BR24" i="4" s="1" a="1"/>
  <c r="BR24" i="4" s="1"/>
  <c r="AD24" i="4" l="1" a="1"/>
  <c r="AD24" i="4" s="1"/>
  <c r="AB24" i="4" a="1"/>
  <c r="AB24" i="4" s="1"/>
  <c r="AO24" i="4" s="1"/>
  <c r="AG24" i="4" a="1"/>
  <c r="AG24" i="4" s="1"/>
  <c r="BM24" i="4" a="1"/>
  <c r="BM24" i="4" s="1"/>
  <c r="BZ24" i="4" s="1"/>
  <c r="BO24" i="4" a="1"/>
  <c r="BO24" i="4" s="1"/>
  <c r="BQ24" i="4" a="1"/>
  <c r="BQ24" i="4" s="1"/>
  <c r="AC24" i="4" a="1"/>
  <c r="AC24" i="4" s="1"/>
  <c r="AF24" i="4" a="1"/>
  <c r="AF24" i="4" s="1"/>
  <c r="BL24" i="4" a="1"/>
  <c r="BL24" i="4" s="1"/>
  <c r="AL24" i="4" s="1" a="1"/>
  <c r="AL24" i="4" s="1"/>
  <c r="BN24" i="4" a="1"/>
  <c r="BN24" i="4" s="1"/>
  <c r="AE24" i="4" l="1"/>
  <c r="AI24" i="4" s="1"/>
  <c r="BP24" i="4"/>
  <c r="BT24" i="4" s="1"/>
  <c r="AH24" i="4"/>
  <c r="BS24" i="4"/>
  <c r="BX24" i="4" l="1"/>
  <c r="AR24" i="4"/>
  <c r="CB24" i="4"/>
  <c r="CA24" i="4"/>
  <c r="CC24" i="4"/>
  <c r="AM24" i="4"/>
  <c r="AN24" i="4" s="1"/>
  <c r="AJ24" i="4" s="1"/>
  <c r="AK24" i="4" s="1"/>
  <c r="AQ24" i="4"/>
  <c r="AP24" i="4"/>
  <c r="BY24" i="4" l="1"/>
  <c r="BU24" i="4" s="1"/>
  <c r="BV24" i="4" s="1"/>
  <c r="CD24" i="4" s="1"/>
  <c r="H25" i="4" s="1"/>
  <c r="I25" i="4" s="1" a="1"/>
  <c r="I25" i="4" s="1"/>
  <c r="K25" i="4" s="1" a="1"/>
  <c r="K25" i="4" s="1"/>
  <c r="AS25" i="4" l="1"/>
  <c r="AT25" i="4" s="1" a="1"/>
  <c r="AT25" i="4" s="1"/>
  <c r="AX25" i="4" s="1" a="1"/>
  <c r="AX25" i="4" s="1"/>
  <c r="O25" i="4" a="1"/>
  <c r="O25" i="4" s="1"/>
  <c r="N25" i="4" a="1"/>
  <c r="N25" i="4" s="1"/>
  <c r="L25" i="4" a="1"/>
  <c r="L25" i="4" s="1"/>
  <c r="M25" i="4" a="1"/>
  <c r="M25" i="4" s="1"/>
  <c r="R25" i="4" a="1"/>
  <c r="R25" i="4" s="1"/>
  <c r="T25" i="4" s="1" a="1"/>
  <c r="T25" i="4" s="1"/>
  <c r="Q25" i="4" a="1"/>
  <c r="Q25" i="4" s="1"/>
  <c r="P25" i="4" a="1"/>
  <c r="P25" i="4" s="1"/>
  <c r="J25" i="4" a="1"/>
  <c r="J25" i="4" s="1"/>
  <c r="S25" i="4" a="1"/>
  <c r="S25" i="4" s="1"/>
  <c r="U25" i="4" s="1" a="1"/>
  <c r="U25" i="4" s="1"/>
  <c r="BD25" i="4" l="1" a="1"/>
  <c r="BD25" i="4" s="1"/>
  <c r="BF25" i="4" s="1" a="1"/>
  <c r="BF25" i="4" s="1"/>
  <c r="BB25" i="4" a="1"/>
  <c r="BB25" i="4" s="1"/>
  <c r="BC25" i="4" a="1"/>
  <c r="BC25" i="4" s="1"/>
  <c r="BE25" i="4" s="1" a="1"/>
  <c r="BE25" i="4" s="1"/>
  <c r="AU25" i="4" a="1"/>
  <c r="AU25" i="4" s="1"/>
  <c r="BA25" i="4" a="1"/>
  <c r="BA25" i="4" s="1"/>
  <c r="AV25" i="4" a="1"/>
  <c r="AV25" i="4" s="1"/>
  <c r="AY25" i="4" a="1"/>
  <c r="AY25" i="4" s="1"/>
  <c r="AZ25" i="4" a="1"/>
  <c r="AZ25" i="4" s="1"/>
  <c r="AW25" i="4" a="1"/>
  <c r="AW25" i="4" s="1"/>
  <c r="X25" i="4"/>
  <c r="W25" i="4"/>
  <c r="V25" i="4"/>
  <c r="BH25" i="4" l="1"/>
  <c r="BI25" i="4"/>
  <c r="BJ25" i="4" s="1"/>
  <c r="BK25" i="4" s="1"/>
  <c r="BM25" i="4" s="1" a="1"/>
  <c r="BM25" i="4" s="1"/>
  <c r="BZ25" i="4" s="1"/>
  <c r="BG25" i="4"/>
  <c r="Y25" i="4"/>
  <c r="Z25" i="4" s="1"/>
  <c r="AG25" i="4" s="1" a="1"/>
  <c r="AG25" i="4" s="1"/>
  <c r="BO25" i="4" l="1" a="1"/>
  <c r="BO25" i="4" s="1"/>
  <c r="BQ25" i="4" a="1"/>
  <c r="BQ25" i="4" s="1"/>
  <c r="BN25" i="4" a="1"/>
  <c r="BN25" i="4" s="1"/>
  <c r="AA25" i="4" a="1"/>
  <c r="AA25" i="4" s="1"/>
  <c r="BW25" i="4" s="1" a="1"/>
  <c r="BW25" i="4" s="1"/>
  <c r="BL25" i="4" a="1"/>
  <c r="BL25" i="4" s="1"/>
  <c r="AL25" i="4" s="1" a="1"/>
  <c r="AL25" i="4" s="1"/>
  <c r="BR25" i="4" a="1"/>
  <c r="BR25" i="4" s="1"/>
  <c r="AD25" i="4" a="1"/>
  <c r="AD25" i="4" s="1"/>
  <c r="AB25" i="4" a="1"/>
  <c r="AB25" i="4" s="1"/>
  <c r="AO25" i="4" s="1"/>
  <c r="AC25" i="4" a="1"/>
  <c r="AC25" i="4" s="1"/>
  <c r="AF25" i="4" a="1"/>
  <c r="AF25" i="4" s="1"/>
  <c r="AH25" i="4" s="1"/>
  <c r="BS25" i="4" l="1"/>
  <c r="CC25" i="4" s="1"/>
  <c r="AE25" i="4"/>
  <c r="AI25" i="4" s="1"/>
  <c r="BX25" i="4" s="1"/>
  <c r="BP25" i="4"/>
  <c r="BT25" i="4" s="1"/>
  <c r="AM25" i="4" s="1"/>
  <c r="CA25" i="4"/>
  <c r="CB25" i="4"/>
  <c r="AR25" i="4"/>
  <c r="AQ25" i="4"/>
  <c r="AP25" i="4"/>
  <c r="AN25" i="4" l="1"/>
  <c r="AJ25" i="4" s="1"/>
  <c r="AK25" i="4" s="1"/>
  <c r="BY25" i="4"/>
  <c r="BU25" i="4" s="1"/>
  <c r="BV25" i="4" s="1"/>
  <c r="CD25" i="4" l="1"/>
  <c r="H26" i="4" l="1"/>
  <c r="AS26" i="4"/>
  <c r="AT26" i="4" l="1" a="1"/>
  <c r="AT26" i="4" s="1"/>
  <c r="AV26" i="4" s="1" a="1"/>
  <c r="AV26" i="4" s="1"/>
  <c r="I26" i="4" a="1"/>
  <c r="I26" i="4" s="1"/>
  <c r="M26" i="4" s="1" a="1"/>
  <c r="M26" i="4" s="1"/>
  <c r="O26" i="4" l="1" a="1"/>
  <c r="O26" i="4" s="1"/>
  <c r="L26" i="4" a="1"/>
  <c r="L26" i="4" s="1"/>
  <c r="N26" i="4" a="1"/>
  <c r="N26" i="4" s="1"/>
  <c r="AW26" i="4" a="1"/>
  <c r="AW26" i="4" s="1"/>
  <c r="AZ26" i="4" a="1"/>
  <c r="AZ26" i="4" s="1"/>
  <c r="AX26" i="4" a="1"/>
  <c r="AX26" i="4" s="1"/>
  <c r="AY26" i="4" a="1"/>
  <c r="AY26" i="4" s="1"/>
  <c r="K26" i="4" a="1"/>
  <c r="K26" i="4" s="1"/>
  <c r="R26" i="4" a="1"/>
  <c r="R26" i="4" s="1"/>
  <c r="T26" i="4" s="1" a="1"/>
  <c r="T26" i="4" s="1"/>
  <c r="Q26" i="4" a="1"/>
  <c r="Q26" i="4" s="1"/>
  <c r="P26" i="4" a="1"/>
  <c r="P26" i="4" s="1"/>
  <c r="J26" i="4" a="1"/>
  <c r="J26" i="4" s="1"/>
  <c r="S26" i="4" a="1"/>
  <c r="S26" i="4" s="1"/>
  <c r="U26" i="4" s="1" a="1"/>
  <c r="U26" i="4" s="1"/>
  <c r="BC26" i="4" a="1"/>
  <c r="BC26" i="4" s="1"/>
  <c r="BE26" i="4" s="1" a="1"/>
  <c r="BE26" i="4" s="1"/>
  <c r="BB26" i="4" a="1"/>
  <c r="BB26" i="4" s="1"/>
  <c r="BA26" i="4" a="1"/>
  <c r="BA26" i="4" s="1"/>
  <c r="AU26" i="4" a="1"/>
  <c r="AU26" i="4" s="1"/>
  <c r="BD26" i="4" a="1"/>
  <c r="BD26" i="4" s="1"/>
  <c r="BF26" i="4" s="1" a="1"/>
  <c r="BF26" i="4" s="1"/>
  <c r="BI26" i="4" l="1"/>
  <c r="BH26" i="4"/>
  <c r="BG26" i="4"/>
  <c r="X26" i="4"/>
  <c r="W26" i="4"/>
  <c r="V26" i="4"/>
  <c r="Y26" i="4" l="1"/>
  <c r="Z26" i="4" s="1"/>
  <c r="AG26" i="4" s="1" a="1"/>
  <c r="AG26" i="4" s="1"/>
  <c r="BJ26" i="4"/>
  <c r="BK26" i="4" s="1"/>
  <c r="AA26" i="4" l="1" a="1"/>
  <c r="AA26" i="4" s="1"/>
  <c r="BW26" i="4" s="1" a="1"/>
  <c r="BW26" i="4" s="1"/>
  <c r="AD26" i="4" a="1"/>
  <c r="AD26" i="4" s="1"/>
  <c r="AB26" i="4" a="1"/>
  <c r="AB26" i="4" s="1"/>
  <c r="AO26" i="4" s="1"/>
  <c r="AC26" i="4" a="1"/>
  <c r="AC26" i="4" s="1"/>
  <c r="AF26" i="4" a="1"/>
  <c r="AF26" i="4" s="1"/>
  <c r="AH26" i="4" s="1"/>
  <c r="BR26" i="4" a="1"/>
  <c r="BR26" i="4" s="1"/>
  <c r="BQ26" i="4" a="1"/>
  <c r="BQ26" i="4" s="1"/>
  <c r="BN26" i="4" a="1"/>
  <c r="BN26" i="4" s="1"/>
  <c r="BO26" i="4" a="1"/>
  <c r="BO26" i="4" s="1"/>
  <c r="BM26" i="4" a="1"/>
  <c r="BM26" i="4" s="1"/>
  <c r="BZ26" i="4" s="1"/>
  <c r="BL26" i="4" a="1"/>
  <c r="BL26" i="4" s="1"/>
  <c r="AL26" i="4" s="1" a="1"/>
  <c r="AL26" i="4" s="1"/>
  <c r="AE26" i="4" l="1"/>
  <c r="AI26" i="4" s="1"/>
  <c r="BP26" i="4"/>
  <c r="BT26" i="4" s="1"/>
  <c r="BS26" i="4"/>
  <c r="BX26" i="4" l="1"/>
  <c r="AR26" i="4"/>
  <c r="AQ26" i="4"/>
  <c r="AP26" i="4"/>
  <c r="CC26" i="4"/>
  <c r="CA26" i="4"/>
  <c r="CB26" i="4"/>
  <c r="AM26" i="4"/>
  <c r="AN26" i="4" s="1"/>
  <c r="AJ26" i="4" s="1"/>
  <c r="AK26" i="4" s="1"/>
  <c r="BY26" i="4" l="1"/>
  <c r="BU26" i="4" s="1"/>
  <c r="BV26" i="4" s="1"/>
  <c r="CD26" i="4" s="1"/>
  <c r="H27" i="4" l="1"/>
  <c r="AS27" i="4"/>
  <c r="AT27" i="4" l="1" a="1"/>
  <c r="AT27" i="4" s="1"/>
  <c r="AV27" i="4" s="1" a="1"/>
  <c r="AV27" i="4" s="1"/>
  <c r="I27" i="4" a="1"/>
  <c r="I27" i="4" s="1"/>
  <c r="K27" i="4" s="1" a="1"/>
  <c r="K27" i="4" s="1"/>
  <c r="AW27" i="4" l="1" a="1"/>
  <c r="AW27" i="4" s="1"/>
  <c r="AY27" i="4" a="1"/>
  <c r="AY27" i="4" s="1"/>
  <c r="AX27" i="4" a="1"/>
  <c r="AX27" i="4" s="1"/>
  <c r="AZ27" i="4" a="1"/>
  <c r="AZ27" i="4" s="1"/>
  <c r="L27" i="4" a="1"/>
  <c r="L27" i="4" s="1"/>
  <c r="N27" i="4" a="1"/>
  <c r="N27" i="4" s="1"/>
  <c r="M27" i="4" a="1"/>
  <c r="M27" i="4" s="1"/>
  <c r="O27" i="4" a="1"/>
  <c r="O27" i="4" s="1"/>
  <c r="R27" i="4" a="1"/>
  <c r="R27" i="4" s="1"/>
  <c r="T27" i="4" s="1" a="1"/>
  <c r="T27" i="4" s="1"/>
  <c r="Q27" i="4" a="1"/>
  <c r="Q27" i="4" s="1"/>
  <c r="P27" i="4" a="1"/>
  <c r="P27" i="4" s="1"/>
  <c r="J27" i="4" a="1"/>
  <c r="J27" i="4" s="1"/>
  <c r="S27" i="4" a="1"/>
  <c r="S27" i="4" s="1"/>
  <c r="U27" i="4" s="1" a="1"/>
  <c r="U27" i="4" s="1"/>
  <c r="BC27" i="4" a="1"/>
  <c r="BC27" i="4" s="1"/>
  <c r="BE27" i="4" s="1" a="1"/>
  <c r="BE27" i="4" s="1"/>
  <c r="BB27" i="4" a="1"/>
  <c r="BB27" i="4" s="1"/>
  <c r="BA27" i="4" a="1"/>
  <c r="BA27" i="4" s="1"/>
  <c r="AU27" i="4" a="1"/>
  <c r="AU27" i="4" s="1"/>
  <c r="BD27" i="4" a="1"/>
  <c r="BD27" i="4" s="1"/>
  <c r="BF27" i="4" s="1" a="1"/>
  <c r="BF27" i="4" s="1"/>
  <c r="BI27" i="4" l="1"/>
  <c r="BH27" i="4"/>
  <c r="BG27" i="4"/>
  <c r="X27" i="4"/>
  <c r="W27" i="4"/>
  <c r="V27" i="4"/>
  <c r="Y27" i="4" l="1"/>
  <c r="Z27" i="4" s="1"/>
  <c r="AG27" i="4" s="1" a="1"/>
  <c r="AG27" i="4" s="1"/>
  <c r="BJ27" i="4"/>
  <c r="BK27" i="4" s="1"/>
  <c r="AC27" i="4" l="1" a="1"/>
  <c r="AC27" i="4" s="1"/>
  <c r="AA27" i="4" a="1"/>
  <c r="AA27" i="4" s="1"/>
  <c r="BW27" i="4" s="1" a="1"/>
  <c r="BW27" i="4" s="1"/>
  <c r="AD27" i="4" a="1"/>
  <c r="AD27" i="4" s="1"/>
  <c r="AB27" i="4" a="1"/>
  <c r="AB27" i="4" s="1"/>
  <c r="AO27" i="4" s="1"/>
  <c r="AF27" i="4" a="1"/>
  <c r="AF27" i="4" s="1"/>
  <c r="AH27" i="4" s="1"/>
  <c r="BR27" i="4" a="1"/>
  <c r="BR27" i="4" s="1"/>
  <c r="BQ27" i="4" a="1"/>
  <c r="BQ27" i="4" s="1"/>
  <c r="BN27" i="4" a="1"/>
  <c r="BN27" i="4" s="1"/>
  <c r="BO27" i="4" a="1"/>
  <c r="BO27" i="4" s="1"/>
  <c r="BM27" i="4" a="1"/>
  <c r="BM27" i="4" s="1"/>
  <c r="BZ27" i="4" s="1"/>
  <c r="BL27" i="4" a="1"/>
  <c r="BL27" i="4" s="1"/>
  <c r="AL27" i="4" s="1" a="1"/>
  <c r="AL27" i="4" s="1"/>
  <c r="AE27" i="4" l="1"/>
  <c r="AI27" i="4" s="1"/>
  <c r="BP27" i="4"/>
  <c r="BT27" i="4" s="1"/>
  <c r="BS27" i="4"/>
  <c r="BX27" i="4" l="1"/>
  <c r="AQ27" i="4"/>
  <c r="AP27" i="4"/>
  <c r="AR27" i="4"/>
  <c r="CB27" i="4"/>
  <c r="CA27" i="4"/>
  <c r="CC27" i="4"/>
  <c r="AM27" i="4"/>
  <c r="AN27" i="4" l="1"/>
  <c r="AJ27" i="4" s="1"/>
  <c r="AK27" i="4" s="1"/>
  <c r="BY27" i="4"/>
  <c r="BU27" i="4" s="1"/>
  <c r="BV27" i="4" s="1"/>
  <c r="CD27" i="4" l="1"/>
  <c r="H28" i="4" l="1"/>
  <c r="AS28" i="4"/>
  <c r="AT28" i="4" l="1" a="1"/>
  <c r="AT28" i="4" s="1"/>
  <c r="AV28" i="4" s="1" a="1"/>
  <c r="AV28" i="4" s="1"/>
  <c r="I28" i="4" a="1"/>
  <c r="I28" i="4" s="1"/>
  <c r="M28" i="4" s="1" a="1"/>
  <c r="M28" i="4" s="1"/>
  <c r="L28" i="4" l="1" a="1"/>
  <c r="L28" i="4" s="1"/>
  <c r="O28" i="4" a="1"/>
  <c r="O28" i="4" s="1"/>
  <c r="N28" i="4" a="1"/>
  <c r="N28" i="4" s="1"/>
  <c r="K28" i="4" a="1"/>
  <c r="K28" i="4" s="1"/>
  <c r="AW28" i="4" a="1"/>
  <c r="AW28" i="4" s="1"/>
  <c r="AZ28" i="4" a="1"/>
  <c r="AZ28" i="4" s="1"/>
  <c r="AX28" i="4" a="1"/>
  <c r="AX28" i="4" s="1"/>
  <c r="AY28" i="4" a="1"/>
  <c r="AY28" i="4" s="1"/>
  <c r="R28" i="4" a="1"/>
  <c r="R28" i="4" s="1"/>
  <c r="T28" i="4" s="1" a="1"/>
  <c r="T28" i="4" s="1"/>
  <c r="Q28" i="4" a="1"/>
  <c r="Q28" i="4" s="1"/>
  <c r="P28" i="4" a="1"/>
  <c r="P28" i="4" s="1"/>
  <c r="J28" i="4" a="1"/>
  <c r="J28" i="4" s="1"/>
  <c r="S28" i="4" a="1"/>
  <c r="S28" i="4" s="1"/>
  <c r="U28" i="4" s="1" a="1"/>
  <c r="U28" i="4" s="1"/>
  <c r="BC28" i="4" a="1"/>
  <c r="BC28" i="4" s="1"/>
  <c r="BE28" i="4" s="1" a="1"/>
  <c r="BE28" i="4" s="1"/>
  <c r="BB28" i="4" a="1"/>
  <c r="BB28" i="4" s="1"/>
  <c r="BA28" i="4" a="1"/>
  <c r="BA28" i="4" s="1"/>
  <c r="AU28" i="4" a="1"/>
  <c r="AU28" i="4" s="1"/>
  <c r="BD28" i="4" a="1"/>
  <c r="BD28" i="4" s="1"/>
  <c r="BF28" i="4" s="1" a="1"/>
  <c r="BF28" i="4" s="1"/>
  <c r="BI28" i="4" l="1"/>
  <c r="BH28" i="4"/>
  <c r="BG28" i="4"/>
  <c r="X28" i="4"/>
  <c r="W28" i="4"/>
  <c r="V28" i="4"/>
  <c r="Y28" i="4" l="1"/>
  <c r="Z28" i="4" s="1"/>
  <c r="BJ28" i="4"/>
  <c r="BK28" i="4" s="1"/>
  <c r="BR28" i="4" l="1" a="1"/>
  <c r="BR28" i="4" s="1"/>
  <c r="BQ28" i="4" a="1"/>
  <c r="BQ28" i="4" s="1"/>
  <c r="BN28" i="4" a="1"/>
  <c r="BN28" i="4" s="1"/>
  <c r="BO28" i="4" a="1"/>
  <c r="BO28" i="4" s="1"/>
  <c r="BM28" i="4" a="1"/>
  <c r="BM28" i="4" s="1"/>
  <c r="BZ28" i="4" s="1"/>
  <c r="BL28" i="4" a="1"/>
  <c r="BL28" i="4" s="1"/>
  <c r="AL28" i="4" s="1" a="1"/>
  <c r="AL28" i="4" s="1"/>
  <c r="AG28" i="4" a="1"/>
  <c r="AG28" i="4" s="1"/>
  <c r="AF28" i="4" a="1"/>
  <c r="AF28" i="4" s="1"/>
  <c r="AC28" i="4" a="1"/>
  <c r="AC28" i="4" s="1"/>
  <c r="AB28" i="4" a="1"/>
  <c r="AB28" i="4" s="1"/>
  <c r="AO28" i="4" s="1"/>
  <c r="AD28" i="4" a="1"/>
  <c r="AD28" i="4" s="1"/>
  <c r="AA28" i="4" a="1"/>
  <c r="AA28" i="4" s="1"/>
  <c r="BW28" i="4" s="1" a="1"/>
  <c r="BW28" i="4" s="1"/>
  <c r="AE28" i="4" l="1"/>
  <c r="AI28" i="4" s="1"/>
  <c r="AH28" i="4"/>
  <c r="BP28" i="4"/>
  <c r="BT28" i="4" s="1"/>
  <c r="BS28" i="4"/>
  <c r="AR28" i="4" l="1"/>
  <c r="AQ28" i="4"/>
  <c r="AP28" i="4"/>
  <c r="BX28" i="4"/>
  <c r="CC28" i="4"/>
  <c r="CA28" i="4"/>
  <c r="CB28" i="4"/>
  <c r="AM28" i="4"/>
  <c r="AN28" i="4" s="1"/>
  <c r="AJ28" i="4" s="1"/>
  <c r="AK28" i="4" s="1"/>
  <c r="BY28" i="4" l="1"/>
  <c r="BU28" i="4" s="1"/>
  <c r="BV28" i="4" s="1"/>
  <c r="CD28" i="4" s="1"/>
  <c r="H29" i="4" l="1"/>
  <c r="AS29" i="4"/>
  <c r="AT29" i="4" l="1" a="1"/>
  <c r="AT29" i="4" s="1"/>
  <c r="AV29" i="4" s="1" a="1"/>
  <c r="AV29" i="4" s="1"/>
  <c r="I29" i="4" a="1"/>
  <c r="I29" i="4" s="1"/>
  <c r="M29" i="4" s="1" a="1"/>
  <c r="M29" i="4" s="1"/>
  <c r="L29" i="4" l="1" a="1"/>
  <c r="L29" i="4" s="1"/>
  <c r="N29" i="4" a="1"/>
  <c r="N29" i="4" s="1"/>
  <c r="O29" i="4" a="1"/>
  <c r="O29" i="4" s="1"/>
  <c r="K29" i="4" a="1"/>
  <c r="K29" i="4" s="1"/>
  <c r="AW29" i="4" a="1"/>
  <c r="AW29" i="4" s="1"/>
  <c r="AY29" i="4" a="1"/>
  <c r="AY29" i="4" s="1"/>
  <c r="AZ29" i="4" a="1"/>
  <c r="AZ29" i="4" s="1"/>
  <c r="AX29" i="4" a="1"/>
  <c r="AX29" i="4" s="1"/>
  <c r="R29" i="4" a="1"/>
  <c r="R29" i="4" s="1"/>
  <c r="T29" i="4" s="1" a="1"/>
  <c r="T29" i="4" s="1"/>
  <c r="Q29" i="4" a="1"/>
  <c r="Q29" i="4" s="1"/>
  <c r="P29" i="4" a="1"/>
  <c r="P29" i="4" s="1"/>
  <c r="J29" i="4" a="1"/>
  <c r="J29" i="4" s="1"/>
  <c r="S29" i="4" a="1"/>
  <c r="S29" i="4" s="1"/>
  <c r="U29" i="4" s="1" a="1"/>
  <c r="U29" i="4" s="1"/>
  <c r="BC29" i="4" a="1"/>
  <c r="BC29" i="4" s="1"/>
  <c r="BE29" i="4" s="1" a="1"/>
  <c r="BE29" i="4" s="1"/>
  <c r="BB29" i="4" a="1"/>
  <c r="BB29" i="4" s="1"/>
  <c r="BA29" i="4" a="1"/>
  <c r="BA29" i="4" s="1"/>
  <c r="AU29" i="4" a="1"/>
  <c r="AU29" i="4" s="1"/>
  <c r="BD29" i="4" a="1"/>
  <c r="BD29" i="4" s="1"/>
  <c r="BF29" i="4" s="1" a="1"/>
  <c r="BF29" i="4" s="1"/>
  <c r="BI29" i="4" l="1"/>
  <c r="BH29" i="4"/>
  <c r="BG29" i="4"/>
  <c r="X29" i="4"/>
  <c r="W29" i="4"/>
  <c r="V29" i="4"/>
  <c r="Y29" i="4" l="1"/>
  <c r="Z29" i="4" s="1"/>
  <c r="AG29" i="4" s="1" a="1"/>
  <c r="AG29" i="4" s="1"/>
  <c r="BJ29" i="4"/>
  <c r="BK29" i="4" s="1"/>
  <c r="AA29" i="4" l="1" a="1"/>
  <c r="AA29" i="4" s="1"/>
  <c r="BW29" i="4" s="1" a="1"/>
  <c r="BW29" i="4" s="1"/>
  <c r="AD29" i="4" a="1"/>
  <c r="AD29" i="4" s="1"/>
  <c r="AB29" i="4" a="1"/>
  <c r="AB29" i="4" s="1"/>
  <c r="AO29" i="4" s="1"/>
  <c r="AF29" i="4" a="1"/>
  <c r="AF29" i="4" s="1"/>
  <c r="AH29" i="4" s="1"/>
  <c r="AC29" i="4" a="1"/>
  <c r="AC29" i="4" s="1"/>
  <c r="AE29" i="4" s="1"/>
  <c r="BR29" i="4" a="1"/>
  <c r="BR29" i="4" s="1"/>
  <c r="BQ29" i="4" a="1"/>
  <c r="BQ29" i="4" s="1"/>
  <c r="BN29" i="4" a="1"/>
  <c r="BN29" i="4" s="1"/>
  <c r="BO29" i="4" a="1"/>
  <c r="BO29" i="4" s="1"/>
  <c r="BM29" i="4" a="1"/>
  <c r="BM29" i="4" s="1"/>
  <c r="BZ29" i="4" s="1"/>
  <c r="BL29" i="4" a="1"/>
  <c r="BL29" i="4" s="1"/>
  <c r="AL29" i="4" s="1" a="1"/>
  <c r="AL29" i="4" s="1"/>
  <c r="AI29" i="4" l="1"/>
  <c r="BP29" i="4"/>
  <c r="BT29" i="4" s="1"/>
  <c r="BS29" i="4"/>
  <c r="BX29" i="4" l="1"/>
  <c r="AR29" i="4"/>
  <c r="AP29" i="4"/>
  <c r="AQ29" i="4"/>
  <c r="CB29" i="4"/>
  <c r="CC29" i="4"/>
  <c r="CA29" i="4"/>
  <c r="AM29" i="4"/>
  <c r="AN29" i="4" l="1"/>
  <c r="AJ29" i="4" s="1"/>
  <c r="AK29" i="4" s="1"/>
  <c r="BY29" i="4"/>
  <c r="BU29" i="4" s="1"/>
  <c r="BV29" i="4" s="1"/>
  <c r="CD29" i="4" l="1"/>
  <c r="H30" i="4" l="1"/>
  <c r="AS30" i="4"/>
  <c r="AT30" i="4" l="1" a="1"/>
  <c r="AT30" i="4" s="1"/>
  <c r="AV30" i="4" s="1" a="1"/>
  <c r="AV30" i="4" s="1"/>
  <c r="I30" i="4" a="1"/>
  <c r="I30" i="4" s="1"/>
  <c r="K30" i="4" s="1" a="1"/>
  <c r="K30" i="4" s="1"/>
  <c r="AW30" i="4" l="1" a="1"/>
  <c r="AW30" i="4" s="1"/>
  <c r="AY30" i="4" a="1"/>
  <c r="AY30" i="4" s="1"/>
  <c r="AZ30" i="4" a="1"/>
  <c r="AZ30" i="4" s="1"/>
  <c r="AX30" i="4" a="1"/>
  <c r="AX30" i="4" s="1"/>
  <c r="O30" i="4" a="1"/>
  <c r="O30" i="4" s="1"/>
  <c r="N30" i="4" a="1"/>
  <c r="N30" i="4" s="1"/>
  <c r="M30" i="4" a="1"/>
  <c r="M30" i="4" s="1"/>
  <c r="L30" i="4" a="1"/>
  <c r="L30" i="4" s="1"/>
  <c r="R30" i="4" a="1"/>
  <c r="R30" i="4" s="1"/>
  <c r="T30" i="4" s="1" a="1"/>
  <c r="T30" i="4" s="1"/>
  <c r="Q30" i="4" a="1"/>
  <c r="Q30" i="4" s="1"/>
  <c r="P30" i="4" a="1"/>
  <c r="P30" i="4" s="1"/>
  <c r="J30" i="4" a="1"/>
  <c r="J30" i="4" s="1"/>
  <c r="S30" i="4" a="1"/>
  <c r="S30" i="4" s="1"/>
  <c r="U30" i="4" s="1" a="1"/>
  <c r="U30" i="4" s="1"/>
  <c r="BC30" i="4" a="1"/>
  <c r="BC30" i="4" s="1"/>
  <c r="BE30" i="4" s="1" a="1"/>
  <c r="BE30" i="4" s="1"/>
  <c r="BA30" i="4" a="1"/>
  <c r="BA30" i="4" s="1"/>
  <c r="BB30" i="4" a="1"/>
  <c r="BB30" i="4" s="1"/>
  <c r="AU30" i="4" a="1"/>
  <c r="AU30" i="4" s="1"/>
  <c r="BD30" i="4" a="1"/>
  <c r="BD30" i="4" s="1"/>
  <c r="BF30" i="4" s="1" a="1"/>
  <c r="BF30" i="4" s="1"/>
  <c r="BI30" i="4" l="1"/>
  <c r="BH30" i="4"/>
  <c r="BG30" i="4"/>
  <c r="X30" i="4"/>
  <c r="W30" i="4"/>
  <c r="V30" i="4"/>
  <c r="Y30" i="4" l="1"/>
  <c r="Z30" i="4" s="1"/>
  <c r="AG30" i="4" s="1" a="1"/>
  <c r="AG30" i="4" s="1"/>
  <c r="BJ30" i="4"/>
  <c r="BK30" i="4" s="1"/>
  <c r="AA30" i="4" l="1" a="1"/>
  <c r="AA30" i="4" s="1"/>
  <c r="BW30" i="4" s="1" a="1"/>
  <c r="BW30" i="4" s="1"/>
  <c r="AB30" i="4" a="1"/>
  <c r="AB30" i="4" s="1"/>
  <c r="AO30" i="4" s="1"/>
  <c r="AD30" i="4" a="1"/>
  <c r="AD30" i="4" s="1"/>
  <c r="AC30" i="4" a="1"/>
  <c r="AC30" i="4" s="1"/>
  <c r="AF30" i="4" a="1"/>
  <c r="AF30" i="4" s="1"/>
  <c r="AH30" i="4" s="1"/>
  <c r="BR30" i="4" a="1"/>
  <c r="BR30" i="4" s="1"/>
  <c r="BQ30" i="4" a="1"/>
  <c r="BQ30" i="4" s="1"/>
  <c r="BN30" i="4" a="1"/>
  <c r="BN30" i="4" s="1"/>
  <c r="BO30" i="4" a="1"/>
  <c r="BO30" i="4" s="1"/>
  <c r="BM30" i="4" a="1"/>
  <c r="BM30" i="4" s="1"/>
  <c r="BZ30" i="4" s="1"/>
  <c r="BL30" i="4" a="1"/>
  <c r="BL30" i="4" s="1"/>
  <c r="AL30" i="4" s="1" a="1"/>
  <c r="AL30" i="4" s="1"/>
  <c r="AE30" i="4" l="1"/>
  <c r="AI30" i="4" s="1"/>
  <c r="BP30" i="4"/>
  <c r="BT30" i="4" s="1"/>
  <c r="BS30" i="4"/>
  <c r="BX30" i="4" l="1"/>
  <c r="AR30" i="4"/>
  <c r="AP30" i="4"/>
  <c r="AQ30" i="4"/>
  <c r="CB30" i="4"/>
  <c r="CC30" i="4"/>
  <c r="CA30" i="4"/>
  <c r="AM30" i="4"/>
  <c r="AN30" i="4" l="1"/>
  <c r="AJ30" i="4" s="1"/>
  <c r="AK30" i="4" s="1"/>
  <c r="BY30" i="4"/>
  <c r="BU30" i="4" s="1"/>
  <c r="BV30" i="4" s="1"/>
  <c r="CD30" i="4" l="1"/>
  <c r="AS31" i="4" s="1"/>
  <c r="H31" i="4" l="1"/>
  <c r="I31" i="4" s="1" a="1"/>
  <c r="I31" i="4" s="1"/>
  <c r="L31" i="4" s="1" a="1"/>
  <c r="L31" i="4" s="1"/>
  <c r="AT31" i="4" a="1"/>
  <c r="AT31" i="4" s="1"/>
  <c r="AV31" i="4" s="1" a="1"/>
  <c r="AV31" i="4" s="1"/>
  <c r="AW31" i="4" l="1" a="1"/>
  <c r="AW31" i="4" s="1"/>
  <c r="AY31" i="4" a="1"/>
  <c r="AY31" i="4" s="1"/>
  <c r="O31" i="4" a="1"/>
  <c r="O31" i="4" s="1"/>
  <c r="M31" i="4" a="1"/>
  <c r="M31" i="4" s="1"/>
  <c r="N31" i="4" a="1"/>
  <c r="N31" i="4" s="1"/>
  <c r="AZ31" i="4" a="1"/>
  <c r="AZ31" i="4" s="1"/>
  <c r="AX31" i="4" a="1"/>
  <c r="AX31" i="4" s="1"/>
  <c r="K31" i="4" a="1"/>
  <c r="K31" i="4" s="1"/>
  <c r="R31" i="4" a="1"/>
  <c r="R31" i="4" s="1"/>
  <c r="T31" i="4" s="1" a="1"/>
  <c r="T31" i="4" s="1"/>
  <c r="Q31" i="4" a="1"/>
  <c r="Q31" i="4" s="1"/>
  <c r="P31" i="4" a="1"/>
  <c r="P31" i="4" s="1"/>
  <c r="J31" i="4" a="1"/>
  <c r="J31" i="4" s="1"/>
  <c r="S31" i="4" a="1"/>
  <c r="S31" i="4" s="1"/>
  <c r="U31" i="4" s="1" a="1"/>
  <c r="U31" i="4" s="1"/>
  <c r="BC31" i="4" a="1"/>
  <c r="BC31" i="4" s="1"/>
  <c r="BE31" i="4" s="1" a="1"/>
  <c r="BE31" i="4" s="1"/>
  <c r="BA31" i="4" a="1"/>
  <c r="BA31" i="4" s="1"/>
  <c r="BB31" i="4" a="1"/>
  <c r="BB31" i="4" s="1"/>
  <c r="AU31" i="4" a="1"/>
  <c r="AU31" i="4" s="1"/>
  <c r="BD31" i="4" a="1"/>
  <c r="BD31" i="4" s="1"/>
  <c r="BF31" i="4" s="1" a="1"/>
  <c r="BF31" i="4" s="1"/>
  <c r="BI31" i="4" l="1"/>
  <c r="BH31" i="4"/>
  <c r="BG31" i="4"/>
  <c r="X31" i="4"/>
  <c r="W31" i="4"/>
  <c r="V31" i="4"/>
  <c r="Y31" i="4" l="1"/>
  <c r="Z31" i="4" s="1"/>
  <c r="AG31" i="4" s="1" a="1"/>
  <c r="AG31" i="4" s="1"/>
  <c r="BJ31" i="4"/>
  <c r="BK31" i="4" s="1"/>
  <c r="AA31" i="4" l="1" a="1"/>
  <c r="AA31" i="4" s="1"/>
  <c r="BW31" i="4" s="1" a="1"/>
  <c r="BW31" i="4" s="1"/>
  <c r="AB31" i="4" a="1"/>
  <c r="AB31" i="4" s="1"/>
  <c r="AO31" i="4" s="1"/>
  <c r="AD31" i="4" a="1"/>
  <c r="AD31" i="4" s="1"/>
  <c r="AC31" i="4" a="1"/>
  <c r="AC31" i="4" s="1"/>
  <c r="AF31" i="4" a="1"/>
  <c r="AF31" i="4" s="1"/>
  <c r="AH31" i="4" s="1"/>
  <c r="BR31" i="4" a="1"/>
  <c r="BR31" i="4" s="1"/>
  <c r="BQ31" i="4" a="1"/>
  <c r="BQ31" i="4" s="1"/>
  <c r="BN31" i="4" a="1"/>
  <c r="BN31" i="4" s="1"/>
  <c r="BO31" i="4" a="1"/>
  <c r="BO31" i="4" s="1"/>
  <c r="BM31" i="4" a="1"/>
  <c r="BM31" i="4" s="1"/>
  <c r="BZ31" i="4" s="1"/>
  <c r="BL31" i="4" a="1"/>
  <c r="BL31" i="4" s="1"/>
  <c r="AL31" i="4" s="1" a="1"/>
  <c r="AL31" i="4" s="1"/>
  <c r="AE31" i="4" l="1"/>
  <c r="AI31" i="4" s="1"/>
  <c r="BP31" i="4"/>
  <c r="BT31" i="4" s="1"/>
  <c r="BS31" i="4"/>
  <c r="BX31" i="4" l="1"/>
  <c r="AR31" i="4"/>
  <c r="AP31" i="4"/>
  <c r="AQ31" i="4"/>
  <c r="CB31" i="4"/>
  <c r="CC31" i="4"/>
  <c r="CA31" i="4"/>
  <c r="AM31" i="4"/>
  <c r="AN31" i="4" l="1"/>
  <c r="AJ31" i="4" s="1"/>
  <c r="AK31" i="4" s="1"/>
  <c r="BY31" i="4"/>
  <c r="BU31" i="4" s="1"/>
  <c r="BV31" i="4" s="1"/>
  <c r="CD31" i="4" l="1"/>
  <c r="H32" i="4" l="1"/>
  <c r="AS32" i="4"/>
  <c r="AT32" i="4" l="1" a="1"/>
  <c r="AT32" i="4" s="1"/>
  <c r="AV32" i="4" s="1" a="1"/>
  <c r="AV32" i="4" s="1"/>
  <c r="I32" i="4" a="1"/>
  <c r="I32" i="4" s="1"/>
  <c r="M32" i="4" s="1" a="1"/>
  <c r="M32" i="4" s="1"/>
  <c r="AZ32" i="4" l="1" a="1"/>
  <c r="AZ32" i="4" s="1"/>
  <c r="AW32" i="4" a="1"/>
  <c r="AW32" i="4" s="1"/>
  <c r="N32" i="4" a="1"/>
  <c r="N32" i="4" s="1"/>
  <c r="AX32" i="4" a="1"/>
  <c r="AX32" i="4" s="1"/>
  <c r="AY32" i="4" a="1"/>
  <c r="AY32" i="4" s="1"/>
  <c r="K32" i="4" a="1"/>
  <c r="K32" i="4" s="1"/>
  <c r="L32" i="4" a="1"/>
  <c r="L32" i="4" s="1"/>
  <c r="O32" i="4" a="1"/>
  <c r="O32" i="4" s="1"/>
  <c r="R32" i="4" a="1"/>
  <c r="R32" i="4" s="1"/>
  <c r="T32" i="4" s="1" a="1"/>
  <c r="T32" i="4" s="1"/>
  <c r="Q32" i="4" a="1"/>
  <c r="Q32" i="4" s="1"/>
  <c r="P32" i="4" a="1"/>
  <c r="P32" i="4" s="1"/>
  <c r="J32" i="4" a="1"/>
  <c r="J32" i="4" s="1"/>
  <c r="S32" i="4" a="1"/>
  <c r="S32" i="4" s="1"/>
  <c r="U32" i="4" s="1" a="1"/>
  <c r="U32" i="4" s="1"/>
  <c r="BC32" i="4" a="1"/>
  <c r="BC32" i="4" s="1"/>
  <c r="BE32" i="4" s="1" a="1"/>
  <c r="BE32" i="4" s="1"/>
  <c r="BA32" i="4" a="1"/>
  <c r="BA32" i="4" s="1"/>
  <c r="BB32" i="4" a="1"/>
  <c r="BB32" i="4" s="1"/>
  <c r="AU32" i="4" a="1"/>
  <c r="AU32" i="4" s="1"/>
  <c r="BD32" i="4" a="1"/>
  <c r="BD32" i="4" s="1"/>
  <c r="BF32" i="4" s="1" a="1"/>
  <c r="BF32" i="4" s="1"/>
  <c r="BI32" i="4" l="1"/>
  <c r="BH32" i="4"/>
  <c r="BG32" i="4"/>
  <c r="X32" i="4"/>
  <c r="W32" i="4"/>
  <c r="V32" i="4"/>
  <c r="Y32" i="4" l="1"/>
  <c r="Z32" i="4" s="1"/>
  <c r="AG32" i="4" s="1" a="1"/>
  <c r="AG32" i="4" s="1"/>
  <c r="BJ32" i="4"/>
  <c r="BK32" i="4" s="1"/>
  <c r="AA32" i="4" l="1" a="1"/>
  <c r="AA32" i="4" s="1"/>
  <c r="BW32" i="4" s="1" a="1"/>
  <c r="BW32" i="4" s="1"/>
  <c r="AB32" i="4" a="1"/>
  <c r="AB32" i="4" s="1"/>
  <c r="AO32" i="4" s="1"/>
  <c r="AD32" i="4" a="1"/>
  <c r="AD32" i="4" s="1"/>
  <c r="AF32" i="4" a="1"/>
  <c r="AF32" i="4" s="1"/>
  <c r="AH32" i="4" s="1"/>
  <c r="AC32" i="4" a="1"/>
  <c r="AC32" i="4" s="1"/>
  <c r="BR32" i="4" a="1"/>
  <c r="BR32" i="4" s="1"/>
  <c r="BQ32" i="4" a="1"/>
  <c r="BQ32" i="4" s="1"/>
  <c r="BN32" i="4" a="1"/>
  <c r="BN32" i="4" s="1"/>
  <c r="BO32" i="4" a="1"/>
  <c r="BO32" i="4" s="1"/>
  <c r="BM32" i="4" a="1"/>
  <c r="BM32" i="4" s="1"/>
  <c r="BZ32" i="4" s="1"/>
  <c r="BL32" i="4" a="1"/>
  <c r="BL32" i="4" s="1"/>
  <c r="AL32" i="4" s="1" a="1"/>
  <c r="AL32" i="4" s="1"/>
  <c r="AE32" i="4" l="1"/>
  <c r="AI32" i="4" s="1"/>
  <c r="BP32" i="4"/>
  <c r="BT32" i="4" s="1"/>
  <c r="BS32" i="4"/>
  <c r="BX32" i="4" l="1"/>
  <c r="AR32" i="4"/>
  <c r="AQ32" i="4"/>
  <c r="AP32" i="4"/>
  <c r="CC32" i="4"/>
  <c r="CA32" i="4"/>
  <c r="CB32" i="4"/>
  <c r="AM32" i="4"/>
  <c r="AN32" i="4" l="1"/>
  <c r="AJ32" i="4" s="1"/>
  <c r="AK32" i="4" s="1"/>
  <c r="BY32" i="4"/>
  <c r="BU32" i="4" s="1"/>
  <c r="BV32" i="4" s="1"/>
  <c r="CD32" i="4" l="1"/>
  <c r="H33" i="4" l="1"/>
  <c r="AS33" i="4"/>
  <c r="AT33" i="4" l="1" a="1"/>
  <c r="AT33" i="4" s="1"/>
  <c r="AX33" i="4" s="1" a="1"/>
  <c r="AX33" i="4" s="1"/>
  <c r="I33" i="4" a="1"/>
  <c r="I33" i="4" s="1"/>
  <c r="K33" i="4" s="1" a="1"/>
  <c r="K33" i="4" s="1"/>
  <c r="AW33" i="4" l="1" a="1"/>
  <c r="AW33" i="4" s="1"/>
  <c r="AY33" i="4" a="1"/>
  <c r="AY33" i="4" s="1"/>
  <c r="AV33" i="4" a="1"/>
  <c r="AV33" i="4" s="1"/>
  <c r="AZ33" i="4" a="1"/>
  <c r="AZ33" i="4" s="1"/>
  <c r="N33" i="4" a="1"/>
  <c r="N33" i="4" s="1"/>
  <c r="O33" i="4" a="1"/>
  <c r="O33" i="4" s="1"/>
  <c r="L33" i="4" a="1"/>
  <c r="L33" i="4" s="1"/>
  <c r="M33" i="4" a="1"/>
  <c r="M33" i="4" s="1"/>
  <c r="R33" i="4" a="1"/>
  <c r="R33" i="4" s="1"/>
  <c r="T33" i="4" s="1" a="1"/>
  <c r="T33" i="4" s="1"/>
  <c r="Q33" i="4" a="1"/>
  <c r="Q33" i="4" s="1"/>
  <c r="P33" i="4" a="1"/>
  <c r="P33" i="4" s="1"/>
  <c r="J33" i="4" a="1"/>
  <c r="J33" i="4" s="1"/>
  <c r="S33" i="4" a="1"/>
  <c r="S33" i="4" s="1"/>
  <c r="U33" i="4" s="1" a="1"/>
  <c r="U33" i="4" s="1"/>
  <c r="BC33" i="4" a="1"/>
  <c r="BC33" i="4" s="1"/>
  <c r="BE33" i="4" s="1" a="1"/>
  <c r="BE33" i="4" s="1"/>
  <c r="BB33" i="4" a="1"/>
  <c r="BB33" i="4" s="1"/>
  <c r="BA33" i="4" a="1"/>
  <c r="BA33" i="4" s="1"/>
  <c r="AU33" i="4" a="1"/>
  <c r="AU33" i="4" s="1"/>
  <c r="BD33" i="4" a="1"/>
  <c r="BD33" i="4" s="1"/>
  <c r="BF33" i="4" s="1" a="1"/>
  <c r="BF33" i="4" s="1"/>
  <c r="BI33" i="4" l="1"/>
  <c r="BH33" i="4"/>
  <c r="BG33" i="4"/>
  <c r="X33" i="4"/>
  <c r="W33" i="4"/>
  <c r="V33" i="4"/>
  <c r="Y33" i="4" l="1"/>
  <c r="Z33" i="4" s="1"/>
  <c r="AF33" i="4" s="1" a="1"/>
  <c r="AF33" i="4" s="1"/>
  <c r="BJ33" i="4"/>
  <c r="BK33" i="4" s="1"/>
  <c r="AB33" i="4" l="1" a="1"/>
  <c r="AB33" i="4" s="1"/>
  <c r="AO33" i="4" s="1"/>
  <c r="AA33" i="4" a="1"/>
  <c r="AA33" i="4" s="1"/>
  <c r="BW33" i="4" s="1" a="1"/>
  <c r="BW33" i="4" s="1"/>
  <c r="AD33" i="4" a="1"/>
  <c r="AD33" i="4" s="1"/>
  <c r="AC33" i="4" a="1"/>
  <c r="AC33" i="4" s="1"/>
  <c r="AG33" i="4" a="1"/>
  <c r="AG33" i="4" s="1"/>
  <c r="AH33" i="4" s="1"/>
  <c r="BR33" i="4" a="1"/>
  <c r="BR33" i="4" s="1"/>
  <c r="BQ33" i="4" a="1"/>
  <c r="BQ33" i="4" s="1"/>
  <c r="BN33" i="4" a="1"/>
  <c r="BN33" i="4" s="1"/>
  <c r="BO33" i="4" a="1"/>
  <c r="BO33" i="4" s="1"/>
  <c r="BM33" i="4" a="1"/>
  <c r="BM33" i="4" s="1"/>
  <c r="BZ33" i="4" s="1"/>
  <c r="BL33" i="4" a="1"/>
  <c r="BL33" i="4" s="1"/>
  <c r="AL33" i="4" s="1" a="1"/>
  <c r="AL33" i="4" s="1"/>
  <c r="AE33" i="4" l="1"/>
  <c r="AI33" i="4" s="1"/>
  <c r="BP33" i="4"/>
  <c r="BT33" i="4" s="1"/>
  <c r="BS33" i="4"/>
  <c r="BX33" i="4" l="1"/>
  <c r="AR33" i="4"/>
  <c r="AP33" i="4"/>
  <c r="AQ33" i="4"/>
  <c r="CB33" i="4"/>
  <c r="CC33" i="4"/>
  <c r="CA33" i="4"/>
  <c r="AM33" i="4"/>
  <c r="AN33" i="4" l="1"/>
  <c r="AJ33" i="4" s="1"/>
  <c r="AK33" i="4" s="1"/>
  <c r="BY33" i="4"/>
  <c r="BU33" i="4" s="1"/>
  <c r="BV33" i="4" s="1"/>
  <c r="CD33" i="4" l="1"/>
  <c r="H34" i="4" s="1"/>
  <c r="AS34" i="4" l="1"/>
  <c r="AT34" i="4" s="1" a="1"/>
  <c r="AT34" i="4" s="1"/>
  <c r="I34" i="4" a="1"/>
  <c r="I34" i="4" s="1"/>
  <c r="K34" i="4" s="1" a="1"/>
  <c r="K34" i="4" s="1"/>
  <c r="L34" i="4" l="1" a="1"/>
  <c r="L34" i="4" s="1"/>
  <c r="O34" i="4" a="1"/>
  <c r="O34" i="4" s="1"/>
  <c r="N34" i="4" a="1"/>
  <c r="N34" i="4" s="1"/>
  <c r="M34" i="4" a="1"/>
  <c r="M34" i="4" s="1"/>
  <c r="AV34" i="4" a="1"/>
  <c r="AV34" i="4" s="1"/>
  <c r="AW34" i="4" a="1"/>
  <c r="AW34" i="4" s="1"/>
  <c r="AY34" i="4" a="1"/>
  <c r="AY34" i="4" s="1"/>
  <c r="AZ34" i="4" a="1"/>
  <c r="AZ34" i="4" s="1"/>
  <c r="AX34" i="4" a="1"/>
  <c r="AX34" i="4" s="1"/>
  <c r="R34" i="4" a="1"/>
  <c r="R34" i="4" s="1"/>
  <c r="T34" i="4" s="1" a="1"/>
  <c r="T34" i="4" s="1"/>
  <c r="Q34" i="4" a="1"/>
  <c r="Q34" i="4" s="1"/>
  <c r="P34" i="4" a="1"/>
  <c r="P34" i="4" s="1"/>
  <c r="J34" i="4" a="1"/>
  <c r="J34" i="4" s="1"/>
  <c r="S34" i="4" a="1"/>
  <c r="S34" i="4" s="1"/>
  <c r="U34" i="4" s="1" a="1"/>
  <c r="U34" i="4" s="1"/>
  <c r="BC34" i="4" a="1"/>
  <c r="BC34" i="4" s="1"/>
  <c r="BE34" i="4" s="1" a="1"/>
  <c r="BE34" i="4" s="1"/>
  <c r="BA34" i="4" a="1"/>
  <c r="BA34" i="4" s="1"/>
  <c r="BB34" i="4" a="1"/>
  <c r="BB34" i="4" s="1"/>
  <c r="AU34" i="4" a="1"/>
  <c r="AU34" i="4" s="1"/>
  <c r="BD34" i="4" a="1"/>
  <c r="BD34" i="4" s="1"/>
  <c r="BF34" i="4" s="1" a="1"/>
  <c r="BF34" i="4" s="1"/>
  <c r="BI34" i="4" l="1"/>
  <c r="BH34" i="4"/>
  <c r="BG34" i="4"/>
  <c r="X34" i="4"/>
  <c r="W34" i="4"/>
  <c r="V34" i="4"/>
  <c r="Y34" i="4" l="1"/>
  <c r="Z34" i="4" s="1"/>
  <c r="AG34" i="4" s="1" a="1"/>
  <c r="AG34" i="4" s="1"/>
  <c r="BJ34" i="4"/>
  <c r="BK34" i="4" s="1"/>
  <c r="AB34" i="4" l="1" a="1"/>
  <c r="AB34" i="4" s="1"/>
  <c r="AO34" i="4" s="1"/>
  <c r="AA34" i="4" a="1"/>
  <c r="AA34" i="4" s="1"/>
  <c r="BW34" i="4" s="1" a="1"/>
  <c r="BW34" i="4" s="1"/>
  <c r="AD34" i="4" a="1"/>
  <c r="AD34" i="4" s="1"/>
  <c r="AC34" i="4" a="1"/>
  <c r="AC34" i="4" s="1"/>
  <c r="AF34" i="4" a="1"/>
  <c r="AF34" i="4" s="1"/>
  <c r="AH34" i="4" s="1"/>
  <c r="BR34" i="4" a="1"/>
  <c r="BR34" i="4" s="1"/>
  <c r="BQ34" i="4" a="1"/>
  <c r="BQ34" i="4" s="1"/>
  <c r="BN34" i="4" a="1"/>
  <c r="BN34" i="4" s="1"/>
  <c r="BO34" i="4" a="1"/>
  <c r="BO34" i="4" s="1"/>
  <c r="BM34" i="4" a="1"/>
  <c r="BM34" i="4" s="1"/>
  <c r="BZ34" i="4" s="1"/>
  <c r="BL34" i="4" a="1"/>
  <c r="BL34" i="4" s="1"/>
  <c r="AL34" i="4" s="1" a="1"/>
  <c r="AL34" i="4" s="1"/>
  <c r="AE34" i="4" l="1"/>
  <c r="AI34" i="4" s="1"/>
  <c r="BP34" i="4"/>
  <c r="BT34" i="4" s="1"/>
  <c r="BS34" i="4"/>
  <c r="BX34" i="4" l="1"/>
  <c r="AR34" i="4"/>
  <c r="AP34" i="4"/>
  <c r="AQ34" i="4"/>
  <c r="CB34" i="4"/>
  <c r="CC34" i="4"/>
  <c r="CA34" i="4"/>
  <c r="AM34" i="4"/>
  <c r="AN34" i="4" l="1"/>
  <c r="AJ34" i="4" s="1"/>
  <c r="AK34" i="4" s="1"/>
  <c r="BY34" i="4"/>
  <c r="BU34" i="4" s="1"/>
  <c r="BV34" i="4" s="1"/>
  <c r="CD34" i="4" l="1"/>
  <c r="H35" i="4" s="1"/>
  <c r="AS35" i="4" l="1"/>
  <c r="AT35" i="4" s="1" a="1"/>
  <c r="AT35" i="4" s="1"/>
  <c r="I35" i="4" a="1"/>
  <c r="I35" i="4" s="1"/>
  <c r="M35" i="4" s="1" a="1"/>
  <c r="M35" i="4" s="1"/>
  <c r="AV35" i="4" l="1" a="1"/>
  <c r="AV35" i="4" s="1"/>
  <c r="AZ35" i="4" a="1"/>
  <c r="AZ35" i="4" s="1"/>
  <c r="AW35" i="4" a="1"/>
  <c r="AW35" i="4" s="1"/>
  <c r="AY35" i="4" a="1"/>
  <c r="AY35" i="4" s="1"/>
  <c r="L35" i="4" a="1"/>
  <c r="L35" i="4" s="1"/>
  <c r="K35" i="4" a="1"/>
  <c r="K35" i="4" s="1"/>
  <c r="N35" i="4" a="1"/>
  <c r="N35" i="4" s="1"/>
  <c r="O35" i="4" a="1"/>
  <c r="O35" i="4" s="1"/>
  <c r="AX35" i="4" a="1"/>
  <c r="AX35" i="4" s="1"/>
  <c r="R35" i="4" a="1"/>
  <c r="R35" i="4" s="1"/>
  <c r="T35" i="4" s="1" a="1"/>
  <c r="T35" i="4" s="1"/>
  <c r="Q35" i="4" a="1"/>
  <c r="Q35" i="4" s="1"/>
  <c r="P35" i="4" a="1"/>
  <c r="P35" i="4" s="1"/>
  <c r="J35" i="4" a="1"/>
  <c r="J35" i="4" s="1"/>
  <c r="S35" i="4" a="1"/>
  <c r="S35" i="4" s="1"/>
  <c r="U35" i="4" s="1" a="1"/>
  <c r="U35" i="4" s="1"/>
  <c r="BC35" i="4" a="1"/>
  <c r="BC35" i="4" s="1"/>
  <c r="BE35" i="4" s="1" a="1"/>
  <c r="BE35" i="4" s="1"/>
  <c r="BA35" i="4" a="1"/>
  <c r="BA35" i="4" s="1"/>
  <c r="BB35" i="4" a="1"/>
  <c r="BB35" i="4" s="1"/>
  <c r="AU35" i="4" a="1"/>
  <c r="AU35" i="4" s="1"/>
  <c r="BD35" i="4" a="1"/>
  <c r="BD35" i="4" s="1"/>
  <c r="BF35" i="4" s="1" a="1"/>
  <c r="BF35" i="4" s="1"/>
  <c r="BI35" i="4" l="1"/>
  <c r="BH35" i="4"/>
  <c r="BG35" i="4"/>
  <c r="X35" i="4"/>
  <c r="W35" i="4"/>
  <c r="V35" i="4"/>
  <c r="Y35" i="4" l="1"/>
  <c r="Z35" i="4" s="1"/>
  <c r="AG35" i="4" s="1" a="1"/>
  <c r="AG35" i="4" s="1"/>
  <c r="BJ35" i="4"/>
  <c r="BK35" i="4" s="1"/>
  <c r="AB35" i="4" l="1" a="1"/>
  <c r="AB35" i="4" s="1"/>
  <c r="AO35" i="4" s="1"/>
  <c r="AC35" i="4" a="1"/>
  <c r="AC35" i="4" s="1"/>
  <c r="AA35" i="4" a="1"/>
  <c r="AA35" i="4" s="1"/>
  <c r="BW35" i="4" s="1" a="1"/>
  <c r="BW35" i="4" s="1"/>
  <c r="AD35" i="4" a="1"/>
  <c r="AD35" i="4" s="1"/>
  <c r="AF35" i="4" a="1"/>
  <c r="AF35" i="4" s="1"/>
  <c r="BR35" i="4" a="1"/>
  <c r="BR35" i="4" s="1"/>
  <c r="BQ35" i="4" a="1"/>
  <c r="BQ35" i="4" s="1"/>
  <c r="BN35" i="4" a="1"/>
  <c r="BN35" i="4" s="1"/>
  <c r="BO35" i="4" a="1"/>
  <c r="BO35" i="4" s="1"/>
  <c r="BM35" i="4" a="1"/>
  <c r="BM35" i="4" s="1"/>
  <c r="BZ35" i="4" s="1"/>
  <c r="BL35" i="4" a="1"/>
  <c r="BL35" i="4" s="1"/>
  <c r="AL35" i="4" s="1" a="1"/>
  <c r="AL35" i="4" s="1"/>
  <c r="AE35" i="4" l="1"/>
  <c r="AI35" i="4" s="1"/>
  <c r="AH35" i="4"/>
  <c r="BP35" i="4"/>
  <c r="BT35" i="4" s="1"/>
  <c r="BS35" i="4"/>
  <c r="BX35" i="4" l="1"/>
  <c r="AR35" i="4"/>
  <c r="AQ35" i="4"/>
  <c r="AP35" i="4"/>
  <c r="CC35" i="4"/>
  <c r="CB35" i="4"/>
  <c r="CA35" i="4"/>
  <c r="AM35" i="4"/>
  <c r="AN35" i="4" l="1"/>
  <c r="AJ35" i="4" s="1"/>
  <c r="AK35" i="4" s="1"/>
  <c r="BY35" i="4"/>
  <c r="BU35" i="4" s="1"/>
  <c r="BV35" i="4" s="1"/>
  <c r="CD35" i="4" l="1"/>
  <c r="H36" i="4" l="1"/>
  <c r="AS36" i="4"/>
  <c r="AT36" i="4" l="1" a="1"/>
  <c r="AT36" i="4" s="1"/>
  <c r="AV36" i="4" s="1" a="1"/>
  <c r="AV36" i="4" s="1"/>
  <c r="I36" i="4" a="1"/>
  <c r="I36" i="4" s="1"/>
  <c r="M36" i="4" s="1" a="1"/>
  <c r="M36" i="4" s="1"/>
  <c r="AW36" i="4" l="1" a="1"/>
  <c r="AW36" i="4" s="1"/>
  <c r="AY36" i="4" a="1"/>
  <c r="AY36" i="4" s="1"/>
  <c r="AZ36" i="4" a="1"/>
  <c r="AZ36" i="4" s="1"/>
  <c r="AX36" i="4" a="1"/>
  <c r="AX36" i="4" s="1"/>
  <c r="O36" i="4" a="1"/>
  <c r="O36" i="4" s="1"/>
  <c r="L36" i="4" a="1"/>
  <c r="L36" i="4" s="1"/>
  <c r="K36" i="4" a="1"/>
  <c r="K36" i="4" s="1"/>
  <c r="N36" i="4" a="1"/>
  <c r="N36" i="4" s="1"/>
  <c r="R36" i="4" a="1"/>
  <c r="R36" i="4" s="1"/>
  <c r="T36" i="4" s="1" a="1"/>
  <c r="T36" i="4" s="1"/>
  <c r="Q36" i="4" a="1"/>
  <c r="Q36" i="4" s="1"/>
  <c r="P36" i="4" a="1"/>
  <c r="P36" i="4" s="1"/>
  <c r="J36" i="4" a="1"/>
  <c r="J36" i="4" s="1"/>
  <c r="S36" i="4" a="1"/>
  <c r="S36" i="4" s="1"/>
  <c r="U36" i="4" s="1" a="1"/>
  <c r="U36" i="4" s="1"/>
  <c r="BC36" i="4" a="1"/>
  <c r="BC36" i="4" s="1"/>
  <c r="BE36" i="4" s="1" a="1"/>
  <c r="BE36" i="4" s="1"/>
  <c r="BB36" i="4" a="1"/>
  <c r="BB36" i="4" s="1"/>
  <c r="BA36" i="4" a="1"/>
  <c r="BA36" i="4" s="1"/>
  <c r="AU36" i="4" a="1"/>
  <c r="AU36" i="4" s="1"/>
  <c r="BD36" i="4" a="1"/>
  <c r="BD36" i="4" s="1"/>
  <c r="BF36" i="4" s="1" a="1"/>
  <c r="BF36" i="4" s="1"/>
  <c r="BI36" i="4" l="1"/>
  <c r="BH36" i="4"/>
  <c r="BG36" i="4"/>
  <c r="X36" i="4"/>
  <c r="W36" i="4"/>
  <c r="V36" i="4"/>
  <c r="Y36" i="4" l="1"/>
  <c r="Z36" i="4" s="1"/>
  <c r="AF36" i="4" s="1" a="1"/>
  <c r="AF36" i="4" s="1"/>
  <c r="BJ36" i="4"/>
  <c r="BK36" i="4" s="1"/>
  <c r="AD36" i="4" l="1" a="1"/>
  <c r="AD36" i="4" s="1"/>
  <c r="AA36" i="4" a="1"/>
  <c r="AA36" i="4" s="1"/>
  <c r="BW36" i="4" s="1" a="1"/>
  <c r="BW36" i="4" s="1"/>
  <c r="AB36" i="4" a="1"/>
  <c r="AB36" i="4" s="1"/>
  <c r="AO36" i="4" s="1"/>
  <c r="AC36" i="4" a="1"/>
  <c r="AC36" i="4" s="1"/>
  <c r="AG36" i="4" a="1"/>
  <c r="AG36" i="4" s="1"/>
  <c r="AH36" i="4" s="1"/>
  <c r="BR36" i="4" a="1"/>
  <c r="BR36" i="4" s="1"/>
  <c r="BQ36" i="4" a="1"/>
  <c r="BQ36" i="4" s="1"/>
  <c r="BN36" i="4" a="1"/>
  <c r="BN36" i="4" s="1"/>
  <c r="BO36" i="4" a="1"/>
  <c r="BO36" i="4" s="1"/>
  <c r="BM36" i="4" a="1"/>
  <c r="BM36" i="4" s="1"/>
  <c r="BZ36" i="4" s="1"/>
  <c r="BL36" i="4" a="1"/>
  <c r="BL36" i="4" s="1"/>
  <c r="AL36" i="4" s="1" a="1"/>
  <c r="AL36" i="4" s="1"/>
  <c r="AE36" i="4" l="1"/>
  <c r="AI36" i="4" s="1"/>
  <c r="BP36" i="4"/>
  <c r="BT36" i="4" s="1"/>
  <c r="BS36" i="4"/>
  <c r="BX36" i="4" l="1"/>
  <c r="AR36" i="4"/>
  <c r="AP36" i="4"/>
  <c r="AQ36" i="4"/>
  <c r="CB36" i="4"/>
  <c r="CC36" i="4"/>
  <c r="CA36" i="4"/>
  <c r="AM36" i="4"/>
  <c r="AN36" i="4" l="1"/>
  <c r="AJ36" i="4" s="1"/>
  <c r="AK36" i="4" s="1"/>
  <c r="BY36" i="4"/>
  <c r="BU36" i="4" s="1"/>
  <c r="BV36" i="4" s="1"/>
  <c r="CD36" i="4" l="1"/>
  <c r="H37" i="4" l="1"/>
  <c r="AS37" i="4"/>
  <c r="AT37" i="4" l="1" a="1"/>
  <c r="AT37" i="4" s="1"/>
  <c r="AV37" i="4" s="1" a="1"/>
  <c r="AV37" i="4" s="1"/>
  <c r="AX37" i="4" a="1"/>
  <c r="AX37" i="4" s="1"/>
  <c r="AZ37" i="4" a="1"/>
  <c r="AZ37" i="4" s="1"/>
  <c r="AW37" i="4" a="1"/>
  <c r="AW37" i="4" s="1"/>
  <c r="I37" i="4" a="1"/>
  <c r="I37" i="4" s="1"/>
  <c r="N37" i="4" s="1" a="1"/>
  <c r="N37" i="4" s="1"/>
  <c r="AY37" i="4" l="1" a="1"/>
  <c r="AY37" i="4" s="1"/>
  <c r="L37" i="4" a="1"/>
  <c r="L37" i="4" s="1"/>
  <c r="O37" i="4" a="1"/>
  <c r="O37" i="4" s="1"/>
  <c r="M37" i="4" a="1"/>
  <c r="M37" i="4" s="1"/>
  <c r="K37" i="4" a="1"/>
  <c r="K37" i="4" s="1"/>
  <c r="R37" i="4" a="1"/>
  <c r="R37" i="4" s="1"/>
  <c r="T37" i="4" s="1" a="1"/>
  <c r="T37" i="4" s="1"/>
  <c r="Q37" i="4" a="1"/>
  <c r="Q37" i="4" s="1"/>
  <c r="P37" i="4" a="1"/>
  <c r="P37" i="4" s="1"/>
  <c r="J37" i="4" a="1"/>
  <c r="J37" i="4" s="1"/>
  <c r="S37" i="4" a="1"/>
  <c r="S37" i="4" s="1"/>
  <c r="U37" i="4" s="1" a="1"/>
  <c r="U37" i="4" s="1"/>
  <c r="BC37" i="4" a="1"/>
  <c r="BC37" i="4" s="1"/>
  <c r="BE37" i="4" s="1" a="1"/>
  <c r="BE37" i="4" s="1"/>
  <c r="BA37" i="4" a="1"/>
  <c r="BA37" i="4" s="1"/>
  <c r="BB37" i="4" a="1"/>
  <c r="BB37" i="4" s="1"/>
  <c r="AU37" i="4" a="1"/>
  <c r="AU37" i="4" s="1"/>
  <c r="BD37" i="4" a="1"/>
  <c r="BD37" i="4" s="1"/>
  <c r="BF37" i="4" s="1" a="1"/>
  <c r="BF37" i="4" s="1"/>
  <c r="BI37" i="4" l="1"/>
  <c r="BH37" i="4"/>
  <c r="BG37" i="4"/>
  <c r="X37" i="4"/>
  <c r="W37" i="4"/>
  <c r="V37" i="4"/>
  <c r="Y37" i="4" l="1"/>
  <c r="Z37" i="4" s="1"/>
  <c r="AF37" i="4" s="1" a="1"/>
  <c r="AF37" i="4" s="1"/>
  <c r="BJ37" i="4"/>
  <c r="BK37" i="4" s="1"/>
  <c r="BM37" i="4" s="1" a="1"/>
  <c r="BM37" i="4" s="1"/>
  <c r="BZ37" i="4" s="1"/>
  <c r="BQ37" i="4" l="1" a="1"/>
  <c r="BQ37" i="4" s="1"/>
  <c r="AA37" i="4" a="1"/>
  <c r="AA37" i="4" s="1"/>
  <c r="BW37" i="4" s="1" a="1"/>
  <c r="BW37" i="4" s="1"/>
  <c r="BN37" i="4" a="1"/>
  <c r="BN37" i="4" s="1"/>
  <c r="BR37" i="4" a="1"/>
  <c r="BR37" i="4" s="1"/>
  <c r="AB37" i="4" a="1"/>
  <c r="AB37" i="4" s="1"/>
  <c r="AO37" i="4" s="1"/>
  <c r="AD37" i="4" a="1"/>
  <c r="AD37" i="4" s="1"/>
  <c r="BO37" i="4" a="1"/>
  <c r="BO37" i="4" s="1"/>
  <c r="AC37" i="4" a="1"/>
  <c r="AC37" i="4" s="1"/>
  <c r="AG37" i="4" a="1"/>
  <c r="AG37" i="4" s="1"/>
  <c r="AH37" i="4" s="1"/>
  <c r="BL37" i="4" a="1"/>
  <c r="BL37" i="4" s="1"/>
  <c r="AL37" i="4" s="1" a="1"/>
  <c r="AL37" i="4" s="1"/>
  <c r="BP37" i="4" l="1"/>
  <c r="BT37" i="4" s="1"/>
  <c r="AE37" i="4"/>
  <c r="AI37" i="4" s="1"/>
  <c r="BX37" i="4" s="1"/>
  <c r="BS37" i="4"/>
  <c r="CA37" i="4" s="1"/>
  <c r="AM37" i="4" l="1"/>
  <c r="AN37" i="4" s="1"/>
  <c r="AJ37" i="4" s="1"/>
  <c r="AK37" i="4" s="1"/>
  <c r="AP37" i="4"/>
  <c r="AQ37" i="4"/>
  <c r="CB37" i="4"/>
  <c r="AR37" i="4"/>
  <c r="CC37" i="4"/>
  <c r="BY37" i="4" l="1"/>
  <c r="BU37" i="4" s="1"/>
  <c r="BV37" i="4" s="1"/>
  <c r="CD37" i="4" s="1"/>
  <c r="H38" i="4" l="1"/>
  <c r="AS38" i="4"/>
  <c r="AT38" i="4" l="1" a="1"/>
  <c r="AT38" i="4" s="1"/>
  <c r="AV38" i="4" s="1" a="1"/>
  <c r="AV38" i="4" s="1"/>
  <c r="I38" i="4" a="1"/>
  <c r="I38" i="4" s="1"/>
  <c r="K38" i="4" s="1" a="1"/>
  <c r="K38" i="4" s="1"/>
  <c r="AW38" i="4" l="1" a="1"/>
  <c r="AW38" i="4" s="1"/>
  <c r="AZ38" i="4" a="1"/>
  <c r="AZ38" i="4" s="1"/>
  <c r="O38" i="4" a="1"/>
  <c r="O38" i="4" s="1"/>
  <c r="L38" i="4" a="1"/>
  <c r="L38" i="4" s="1"/>
  <c r="M38" i="4" a="1"/>
  <c r="M38" i="4" s="1"/>
  <c r="N38" i="4" a="1"/>
  <c r="N38" i="4" s="1"/>
  <c r="AX38" i="4" a="1"/>
  <c r="AX38" i="4" s="1"/>
  <c r="AY38" i="4" a="1"/>
  <c r="AY38" i="4" s="1"/>
  <c r="R38" i="4" a="1"/>
  <c r="R38" i="4" s="1"/>
  <c r="T38" i="4" s="1" a="1"/>
  <c r="T38" i="4" s="1"/>
  <c r="Q38" i="4" a="1"/>
  <c r="Q38" i="4" s="1"/>
  <c r="P38" i="4" a="1"/>
  <c r="P38" i="4" s="1"/>
  <c r="J38" i="4" a="1"/>
  <c r="J38" i="4" s="1"/>
  <c r="S38" i="4" a="1"/>
  <c r="S38" i="4" s="1"/>
  <c r="U38" i="4" s="1" a="1"/>
  <c r="U38" i="4" s="1"/>
  <c r="BC38" i="4" a="1"/>
  <c r="BC38" i="4" s="1"/>
  <c r="BE38" i="4" s="1" a="1"/>
  <c r="BE38" i="4" s="1"/>
  <c r="BB38" i="4" a="1"/>
  <c r="BB38" i="4" s="1"/>
  <c r="BA38" i="4" a="1"/>
  <c r="BA38" i="4" s="1"/>
  <c r="AU38" i="4" a="1"/>
  <c r="AU38" i="4" s="1"/>
  <c r="BD38" i="4" a="1"/>
  <c r="BD38" i="4" s="1"/>
  <c r="BF38" i="4" s="1" a="1"/>
  <c r="BF38" i="4" s="1"/>
  <c r="BI38" i="4" l="1"/>
  <c r="BH38" i="4"/>
  <c r="BG38" i="4"/>
  <c r="X38" i="4"/>
  <c r="W38" i="4"/>
  <c r="V38" i="4"/>
  <c r="Y38" i="4" l="1"/>
  <c r="Z38" i="4" s="1"/>
  <c r="AG38" i="4" s="1" a="1"/>
  <c r="AG38" i="4" s="1"/>
  <c r="BJ38" i="4"/>
  <c r="BK38" i="4" s="1"/>
  <c r="BM38" i="4" s="1" a="1"/>
  <c r="BM38" i="4" s="1"/>
  <c r="BZ38" i="4" s="1"/>
  <c r="BQ38" i="4" l="1" a="1"/>
  <c r="BQ38" i="4" s="1"/>
  <c r="AD38" i="4" a="1"/>
  <c r="AD38" i="4" s="1"/>
  <c r="BO38" i="4" a="1"/>
  <c r="BO38" i="4" s="1"/>
  <c r="BN38" i="4" a="1"/>
  <c r="BN38" i="4" s="1"/>
  <c r="AA38" i="4" a="1"/>
  <c r="AA38" i="4" s="1"/>
  <c r="BW38" i="4" s="1" a="1"/>
  <c r="BW38" i="4" s="1"/>
  <c r="AB38" i="4" a="1"/>
  <c r="AB38" i="4" s="1"/>
  <c r="AO38" i="4" s="1"/>
  <c r="BR38" i="4" a="1"/>
  <c r="BR38" i="4" s="1"/>
  <c r="BS38" i="4" s="1"/>
  <c r="AC38" i="4" a="1"/>
  <c r="AC38" i="4" s="1"/>
  <c r="AE38" i="4" s="1"/>
  <c r="AF38" i="4" a="1"/>
  <c r="AF38" i="4" s="1"/>
  <c r="AH38" i="4" s="1"/>
  <c r="BL38" i="4" a="1"/>
  <c r="BL38" i="4" s="1"/>
  <c r="AL38" i="4" s="1" a="1"/>
  <c r="AL38" i="4" s="1"/>
  <c r="BP38" i="4" l="1"/>
  <c r="BT38" i="4" s="1"/>
  <c r="AM38" i="4" s="1"/>
  <c r="AI38" i="4"/>
  <c r="BX38" i="4" s="1"/>
  <c r="CC38" i="4"/>
  <c r="CA38" i="4"/>
  <c r="CB38" i="4"/>
  <c r="AR38" i="4"/>
  <c r="AQ38" i="4"/>
  <c r="AP38" i="4"/>
  <c r="AN38" i="4" l="1"/>
  <c r="AJ38" i="4" s="1"/>
  <c r="AK38" i="4" s="1"/>
  <c r="BY38" i="4"/>
  <c r="BU38" i="4" s="1"/>
  <c r="BV38" i="4" s="1"/>
  <c r="CD38" i="4" l="1"/>
  <c r="H39" i="4" l="1"/>
  <c r="AS39" i="4"/>
  <c r="AT39" i="4" l="1" a="1"/>
  <c r="AT39" i="4" s="1"/>
  <c r="AV39" i="4" s="1" a="1"/>
  <c r="AV39" i="4" s="1"/>
  <c r="I39" i="4" a="1"/>
  <c r="I39" i="4" s="1"/>
  <c r="K39" i="4" s="1" a="1"/>
  <c r="K39" i="4" s="1"/>
  <c r="AY39" i="4" l="1" a="1"/>
  <c r="AY39" i="4" s="1"/>
  <c r="AZ39" i="4" a="1"/>
  <c r="AZ39" i="4" s="1"/>
  <c r="AW39" i="4" a="1"/>
  <c r="AW39" i="4" s="1"/>
  <c r="AX39" i="4" a="1"/>
  <c r="AX39" i="4" s="1"/>
  <c r="M39" i="4" a="1"/>
  <c r="M39" i="4" s="1"/>
  <c r="O39" i="4" a="1"/>
  <c r="O39" i="4" s="1"/>
  <c r="L39" i="4" a="1"/>
  <c r="L39" i="4" s="1"/>
  <c r="N39" i="4" a="1"/>
  <c r="N39" i="4" s="1"/>
  <c r="R39" i="4" a="1"/>
  <c r="R39" i="4" s="1"/>
  <c r="T39" i="4" s="1" a="1"/>
  <c r="T39" i="4" s="1"/>
  <c r="Q39" i="4" a="1"/>
  <c r="Q39" i="4" s="1"/>
  <c r="P39" i="4" a="1"/>
  <c r="P39" i="4" s="1"/>
  <c r="J39" i="4" a="1"/>
  <c r="J39" i="4" s="1"/>
  <c r="S39" i="4" a="1"/>
  <c r="S39" i="4" s="1"/>
  <c r="U39" i="4" s="1" a="1"/>
  <c r="U39" i="4" s="1"/>
  <c r="BC39" i="4" a="1"/>
  <c r="BC39" i="4" s="1"/>
  <c r="BE39" i="4" s="1" a="1"/>
  <c r="BE39" i="4" s="1"/>
  <c r="BB39" i="4" a="1"/>
  <c r="BB39" i="4" s="1"/>
  <c r="BA39" i="4" a="1"/>
  <c r="BA39" i="4" s="1"/>
  <c r="AU39" i="4" a="1"/>
  <c r="AU39" i="4" s="1"/>
  <c r="BD39" i="4" a="1"/>
  <c r="BD39" i="4" s="1"/>
  <c r="BF39" i="4" s="1" a="1"/>
  <c r="BF39" i="4" s="1"/>
  <c r="BI39" i="4" l="1"/>
  <c r="BH39" i="4"/>
  <c r="BG39" i="4"/>
  <c r="X39" i="4"/>
  <c r="W39" i="4"/>
  <c r="V39" i="4"/>
  <c r="Y39" i="4" l="1"/>
  <c r="Z39" i="4" s="1"/>
  <c r="AG39" i="4" s="1" a="1"/>
  <c r="AG39" i="4" s="1"/>
  <c r="BJ39" i="4"/>
  <c r="BK39" i="4" s="1"/>
  <c r="BM39" i="4" s="1" a="1"/>
  <c r="BM39" i="4" s="1"/>
  <c r="BZ39" i="4" s="1"/>
  <c r="BO39" i="4" l="1" a="1"/>
  <c r="BO39" i="4" s="1"/>
  <c r="AA39" i="4" a="1"/>
  <c r="AA39" i="4" s="1"/>
  <c r="BW39" i="4" s="1" a="1"/>
  <c r="BW39" i="4" s="1"/>
  <c r="AD39" i="4" a="1"/>
  <c r="AD39" i="4" s="1"/>
  <c r="AF39" i="4" a="1"/>
  <c r="AF39" i="4" s="1"/>
  <c r="AH39" i="4" s="1"/>
  <c r="BR39" i="4" a="1"/>
  <c r="BR39" i="4" s="1"/>
  <c r="BN39" i="4" a="1"/>
  <c r="BN39" i="4" s="1"/>
  <c r="BQ39" i="4" a="1"/>
  <c r="BQ39" i="4" s="1"/>
  <c r="AB39" i="4" a="1"/>
  <c r="AB39" i="4" s="1"/>
  <c r="AO39" i="4" s="1"/>
  <c r="AC39" i="4" a="1"/>
  <c r="AC39" i="4" s="1"/>
  <c r="AE39" i="4" s="1"/>
  <c r="BL39" i="4" a="1"/>
  <c r="BL39" i="4" s="1"/>
  <c r="AL39" i="4" s="1" a="1"/>
  <c r="AL39" i="4" s="1"/>
  <c r="BP39" i="4" l="1"/>
  <c r="BT39" i="4" s="1"/>
  <c r="BS39" i="4"/>
  <c r="AI39" i="4"/>
  <c r="BX39" i="4" s="1"/>
  <c r="AM39" i="4" l="1"/>
  <c r="BY39" i="4" s="1"/>
  <c r="BU39" i="4" s="1"/>
  <c r="BV39" i="4" s="1"/>
  <c r="AR39" i="4"/>
  <c r="AQ39" i="4"/>
  <c r="AP39" i="4"/>
  <c r="CC39" i="4"/>
  <c r="CA39" i="4"/>
  <c r="CB39" i="4"/>
  <c r="AN39" i="4"/>
  <c r="AJ39" i="4" s="1"/>
  <c r="AK39" i="4" s="1"/>
  <c r="CD39" i="4" l="1"/>
  <c r="AS40" i="4" s="1"/>
  <c r="AT40" i="4" s="1" a="1"/>
  <c r="AT40" i="4" s="1"/>
  <c r="AW40" i="4" s="1" a="1"/>
  <c r="AW40" i="4" s="1"/>
  <c r="AY40" i="4" l="1" a="1"/>
  <c r="AY40" i="4" s="1"/>
  <c r="AX40" i="4" a="1"/>
  <c r="AX40" i="4" s="1"/>
  <c r="AZ40" i="4" a="1"/>
  <c r="AZ40" i="4" s="1"/>
  <c r="H40" i="4"/>
  <c r="AV40" i="4" a="1"/>
  <c r="AV40" i="4" s="1"/>
  <c r="BC40" i="4" a="1"/>
  <c r="BC40" i="4" s="1"/>
  <c r="BE40" i="4" s="1" a="1"/>
  <c r="BE40" i="4" s="1"/>
  <c r="BA40" i="4" a="1"/>
  <c r="BA40" i="4" s="1"/>
  <c r="BB40" i="4" a="1"/>
  <c r="BB40" i="4" s="1"/>
  <c r="AU40" i="4" a="1"/>
  <c r="AU40" i="4" s="1"/>
  <c r="BD40" i="4" a="1"/>
  <c r="BD40" i="4" s="1"/>
  <c r="BF40" i="4" s="1" a="1"/>
  <c r="BF40" i="4" s="1"/>
  <c r="I40" i="4" l="1" a="1"/>
  <c r="I40" i="4" s="1"/>
  <c r="O40" i="4" s="1" a="1"/>
  <c r="O40" i="4" s="1"/>
  <c r="BI40" i="4"/>
  <c r="BH40" i="4"/>
  <c r="BG40" i="4"/>
  <c r="L40" i="4" l="1" a="1"/>
  <c r="L40" i="4" s="1"/>
  <c r="K40" i="4" a="1"/>
  <c r="K40" i="4" s="1"/>
  <c r="M40" i="4" a="1"/>
  <c r="M40" i="4" s="1"/>
  <c r="N40" i="4" a="1"/>
  <c r="N40" i="4" s="1"/>
  <c r="Q40" i="4" a="1"/>
  <c r="Q40" i="4" s="1"/>
  <c r="S40" i="4" a="1"/>
  <c r="S40" i="4" s="1"/>
  <c r="U40" i="4" s="1" a="1"/>
  <c r="U40" i="4" s="1"/>
  <c r="J40" i="4" a="1"/>
  <c r="J40" i="4" s="1"/>
  <c r="R40" i="4" a="1"/>
  <c r="R40" i="4" s="1"/>
  <c r="T40" i="4" s="1" a="1"/>
  <c r="T40" i="4" s="1"/>
  <c r="P40" i="4" a="1"/>
  <c r="P40" i="4" s="1"/>
  <c r="BJ40" i="4"/>
  <c r="BK40" i="4" s="1"/>
  <c r="BR40" i="4" s="1" a="1"/>
  <c r="BR40" i="4" s="1"/>
  <c r="X40" i="4" l="1"/>
  <c r="W40" i="4"/>
  <c r="V40" i="4"/>
  <c r="BM40" i="4" a="1"/>
  <c r="BM40" i="4" s="1"/>
  <c r="BZ40" i="4" s="1"/>
  <c r="BL40" i="4" a="1"/>
  <c r="BL40" i="4" s="1"/>
  <c r="AL40" i="4" s="1" a="1"/>
  <c r="AL40" i="4" s="1"/>
  <c r="BO40" i="4" a="1"/>
  <c r="BO40" i="4" s="1"/>
  <c r="BN40" i="4" a="1"/>
  <c r="BN40" i="4" s="1"/>
  <c r="BQ40" i="4" a="1"/>
  <c r="BQ40" i="4" s="1"/>
  <c r="BS40" i="4" s="1"/>
  <c r="Y40" i="4" l="1"/>
  <c r="Z40" i="4" s="1"/>
  <c r="BP40" i="4"/>
  <c r="BT40" i="4" s="1"/>
  <c r="AA40" i="4" l="1" a="1"/>
  <c r="AA40" i="4" s="1"/>
  <c r="BW40" i="4" s="1" a="1"/>
  <c r="BW40" i="4" s="1"/>
  <c r="AB40" i="4" a="1"/>
  <c r="AB40" i="4" s="1"/>
  <c r="AO40" i="4" s="1"/>
  <c r="AC40" i="4" a="1"/>
  <c r="AC40" i="4" s="1"/>
  <c r="AF40" i="4" a="1"/>
  <c r="AF40" i="4" s="1"/>
  <c r="AG40" i="4" a="1"/>
  <c r="AG40" i="4" s="1"/>
  <c r="AD40" i="4" a="1"/>
  <c r="AD40" i="4" s="1"/>
  <c r="AE40" i="4" l="1"/>
  <c r="AI40" i="4" s="1"/>
  <c r="AM40" i="4" s="1"/>
  <c r="AH40" i="4"/>
  <c r="AP40" i="4" l="1"/>
  <c r="AR40" i="4"/>
  <c r="BX40" i="4"/>
  <c r="BY40" i="4" s="1"/>
  <c r="BU40" i="4" s="1"/>
  <c r="BV40" i="4" s="1"/>
  <c r="CB40" i="4"/>
  <c r="CC40" i="4"/>
  <c r="AQ40" i="4"/>
  <c r="CA40" i="4"/>
  <c r="AN40" i="4" l="1"/>
  <c r="AJ40" i="4" s="1"/>
  <c r="AK40" i="4" s="1"/>
  <c r="CD40" i="4" s="1"/>
  <c r="H41" i="4" s="1"/>
  <c r="AS41" i="4" l="1"/>
  <c r="AT41" i="4" s="1" a="1"/>
  <c r="AT41" i="4" s="1"/>
  <c r="AY41" i="4" s="1" a="1"/>
  <c r="AY41" i="4" s="1"/>
  <c r="I41" i="4" a="1"/>
  <c r="I41" i="4" s="1"/>
  <c r="K41" i="4" s="1" a="1"/>
  <c r="K41" i="4" s="1"/>
  <c r="L41" i="4" l="1" a="1"/>
  <c r="L41" i="4" s="1"/>
  <c r="AZ41" i="4" a="1"/>
  <c r="AZ41" i="4" s="1"/>
  <c r="M41" i="4" a="1"/>
  <c r="M41" i="4" s="1"/>
  <c r="O41" i="4" a="1"/>
  <c r="O41" i="4" s="1"/>
  <c r="AW41" i="4" a="1"/>
  <c r="AW41" i="4" s="1"/>
  <c r="N41" i="4" a="1"/>
  <c r="N41" i="4" s="1"/>
  <c r="AV41" i="4" a="1"/>
  <c r="AV41" i="4" s="1"/>
  <c r="AX41" i="4" a="1"/>
  <c r="AX41" i="4" s="1"/>
  <c r="Q41" i="4" a="1"/>
  <c r="Q41" i="4" s="1"/>
  <c r="P41" i="4" a="1"/>
  <c r="P41" i="4" s="1"/>
  <c r="J41" i="4" a="1"/>
  <c r="J41" i="4" s="1"/>
  <c r="S41" i="4" a="1"/>
  <c r="S41" i="4" s="1"/>
  <c r="U41" i="4" s="1" a="1"/>
  <c r="U41" i="4" s="1"/>
  <c r="R41" i="4" a="1"/>
  <c r="R41" i="4" s="1"/>
  <c r="T41" i="4" s="1" a="1"/>
  <c r="T41" i="4" s="1"/>
  <c r="BB41" i="4" a="1"/>
  <c r="BB41" i="4" s="1"/>
  <c r="BA41" i="4" a="1"/>
  <c r="BA41" i="4" s="1"/>
  <c r="BD41" i="4" a="1"/>
  <c r="BD41" i="4" s="1"/>
  <c r="BF41" i="4" s="1" a="1"/>
  <c r="BF41" i="4" s="1"/>
  <c r="AU41" i="4" a="1"/>
  <c r="AU41" i="4" s="1"/>
  <c r="BC41" i="4" a="1"/>
  <c r="BC41" i="4" s="1"/>
  <c r="BE41" i="4" s="1" a="1"/>
  <c r="BE41" i="4" s="1"/>
  <c r="X41" i="4" l="1"/>
  <c r="W41" i="4"/>
  <c r="V41" i="4"/>
  <c r="BI41" i="4"/>
  <c r="BH41" i="4"/>
  <c r="BG41" i="4"/>
  <c r="BJ41" i="4" l="1"/>
  <c r="BK41" i="4" s="1"/>
  <c r="BL41" i="4" s="1" a="1"/>
  <c r="BL41" i="4" s="1"/>
  <c r="AL41" i="4" s="1" a="1"/>
  <c r="AL41" i="4" s="1"/>
  <c r="Y41" i="4"/>
  <c r="Z41" i="4" s="1"/>
  <c r="AA41" i="4" s="1" a="1"/>
  <c r="AA41" i="4" s="1"/>
  <c r="BW41" i="4" s="1" a="1"/>
  <c r="BW41" i="4" s="1"/>
  <c r="BQ41" i="4" l="1" a="1"/>
  <c r="BQ41" i="4" s="1"/>
  <c r="BO41" i="4" a="1"/>
  <c r="BO41" i="4" s="1"/>
  <c r="BR41" i="4" a="1"/>
  <c r="BR41" i="4" s="1"/>
  <c r="BN41" i="4" a="1"/>
  <c r="BN41" i="4" s="1"/>
  <c r="BM41" i="4" a="1"/>
  <c r="BM41" i="4" s="1"/>
  <c r="BZ41" i="4" s="1"/>
  <c r="AC41" i="4" a="1"/>
  <c r="AC41" i="4" s="1"/>
  <c r="AB41" i="4" a="1"/>
  <c r="AB41" i="4" s="1"/>
  <c r="AO41" i="4" s="1"/>
  <c r="AF41" i="4" a="1"/>
  <c r="AF41" i="4" s="1"/>
  <c r="AD41" i="4" a="1"/>
  <c r="AD41" i="4" s="1"/>
  <c r="AG41" i="4" a="1"/>
  <c r="AG41" i="4" s="1"/>
  <c r="BS41" i="4" l="1"/>
  <c r="BP41" i="4"/>
  <c r="BT41" i="4" s="1"/>
  <c r="AH41" i="4"/>
  <c r="AQ41" i="4" s="1"/>
  <c r="AE41" i="4"/>
  <c r="AI41" i="4" s="1"/>
  <c r="AM41" i="4" l="1"/>
  <c r="BX41" i="4"/>
  <c r="CC41" i="4"/>
  <c r="CB41" i="4"/>
  <c r="AP41" i="4"/>
  <c r="CA41" i="4"/>
  <c r="AR41" i="4"/>
  <c r="BY41" i="4" l="1"/>
  <c r="BU41" i="4" s="1"/>
  <c r="BV41" i="4" s="1"/>
  <c r="AN41" i="4"/>
  <c r="AJ41" i="4" s="1"/>
  <c r="AK41" i="4" s="1"/>
  <c r="CD41" i="4" s="1"/>
  <c r="H42" i="4" s="1"/>
  <c r="I42" i="4" s="1" a="1"/>
  <c r="I42" i="4" s="1"/>
  <c r="N42" i="4" s="1" a="1"/>
  <c r="N42" i="4" s="1"/>
  <c r="AS42" i="4" l="1"/>
  <c r="AT42" i="4" s="1" a="1"/>
  <c r="AT42" i="4" s="1"/>
  <c r="AV42" i="4" s="1" a="1"/>
  <c r="AV42" i="4" s="1"/>
  <c r="O42" i="4" a="1"/>
  <c r="O42" i="4" s="1"/>
  <c r="K42" i="4" a="1"/>
  <c r="K42" i="4" s="1"/>
  <c r="L42" i="4" a="1"/>
  <c r="L42" i="4" s="1"/>
  <c r="M42" i="4" a="1"/>
  <c r="M42" i="4" s="1"/>
  <c r="R42" i="4" a="1"/>
  <c r="R42" i="4" s="1"/>
  <c r="T42" i="4" s="1" a="1"/>
  <c r="T42" i="4" s="1"/>
  <c r="Q42" i="4" a="1"/>
  <c r="Q42" i="4" s="1"/>
  <c r="P42" i="4" a="1"/>
  <c r="P42" i="4" s="1"/>
  <c r="J42" i="4" a="1"/>
  <c r="J42" i="4" s="1"/>
  <c r="S42" i="4" a="1"/>
  <c r="S42" i="4" s="1"/>
  <c r="U42" i="4" s="1" a="1"/>
  <c r="U42" i="4" s="1"/>
  <c r="BB42" i="4" a="1"/>
  <c r="BB42" i="4" s="1"/>
  <c r="AU42" i="4" a="1"/>
  <c r="AU42" i="4" s="1"/>
  <c r="BA42" i="4" l="1" a="1"/>
  <c r="BA42" i="4" s="1"/>
  <c r="BD42" i="4" a="1"/>
  <c r="BD42" i="4" s="1"/>
  <c r="BF42" i="4" s="1" a="1"/>
  <c r="BF42" i="4" s="1"/>
  <c r="AZ42" i="4" a="1"/>
  <c r="AZ42" i="4" s="1"/>
  <c r="AY42" i="4" a="1"/>
  <c r="AY42" i="4" s="1"/>
  <c r="BC42" i="4" a="1"/>
  <c r="BC42" i="4" s="1"/>
  <c r="BE42" i="4" s="1" a="1"/>
  <c r="BE42" i="4" s="1"/>
  <c r="AX42" i="4" a="1"/>
  <c r="AX42" i="4" s="1"/>
  <c r="AW42" i="4" a="1"/>
  <c r="AW42" i="4" s="1"/>
  <c r="X42" i="4"/>
  <c r="W42" i="4"/>
  <c r="V42" i="4"/>
  <c r="BH42" i="4" l="1"/>
  <c r="BG42" i="4"/>
  <c r="BI42" i="4"/>
  <c r="Y42" i="4"/>
  <c r="Z42" i="4" s="1"/>
  <c r="AG42" i="4" s="1" a="1"/>
  <c r="AG42" i="4" s="1"/>
  <c r="BJ42" i="4" l="1"/>
  <c r="BK42" i="4" s="1"/>
  <c r="BM42" i="4" s="1" a="1"/>
  <c r="BM42" i="4" s="1"/>
  <c r="BZ42" i="4" s="1"/>
  <c r="AA42" i="4" a="1"/>
  <c r="AA42" i="4" s="1"/>
  <c r="BW42" i="4" s="1" a="1"/>
  <c r="BW42" i="4" s="1"/>
  <c r="AD42" i="4" a="1"/>
  <c r="AD42" i="4" s="1"/>
  <c r="BN42" i="4" a="1"/>
  <c r="BN42" i="4" s="1"/>
  <c r="BQ42" i="4" a="1"/>
  <c r="BQ42" i="4" s="1"/>
  <c r="BR42" i="4" a="1"/>
  <c r="BR42" i="4" s="1"/>
  <c r="AB42" i="4" a="1"/>
  <c r="AB42" i="4" s="1"/>
  <c r="AO42" i="4" s="1"/>
  <c r="AF42" i="4" a="1"/>
  <c r="AF42" i="4" s="1"/>
  <c r="AH42" i="4" s="1"/>
  <c r="AC42" i="4" a="1"/>
  <c r="AC42" i="4" s="1"/>
  <c r="BL42" i="4" a="1"/>
  <c r="BL42" i="4" s="1"/>
  <c r="AL42" i="4" s="1" a="1"/>
  <c r="AL42" i="4" s="1"/>
  <c r="BO42" i="4" l="1" a="1"/>
  <c r="BO42" i="4" s="1"/>
  <c r="BP42" i="4" s="1"/>
  <c r="BT42" i="4" s="1"/>
  <c r="AE42" i="4"/>
  <c r="AI42" i="4" s="1"/>
  <c r="BX42" i="4" s="1"/>
  <c r="BS42" i="4"/>
  <c r="CC42" i="4" s="1"/>
  <c r="AM42" i="4" l="1"/>
  <c r="AN42" i="4" s="1"/>
  <c r="AJ42" i="4" s="1"/>
  <c r="AK42" i="4" s="1"/>
  <c r="AR42" i="4"/>
  <c r="AP42" i="4"/>
  <c r="CB42" i="4"/>
  <c r="CA42" i="4"/>
  <c r="AQ42" i="4"/>
  <c r="BY42" i="4" l="1"/>
  <c r="BU42" i="4" s="1"/>
  <c r="BV42" i="4" s="1"/>
  <c r="CD42" i="4" s="1"/>
  <c r="H43" i="4" l="1"/>
  <c r="AS43" i="4"/>
  <c r="AT43" i="4" l="1" a="1"/>
  <c r="AT43" i="4" s="1"/>
  <c r="AV43" i="4" s="1" a="1"/>
  <c r="AV43" i="4" s="1"/>
  <c r="I43" i="4" a="1"/>
  <c r="I43" i="4" s="1"/>
  <c r="K43" i="4" s="1" a="1"/>
  <c r="K43" i="4" s="1"/>
  <c r="L43" i="4" l="1" a="1"/>
  <c r="L43" i="4" s="1"/>
  <c r="O43" i="4" a="1"/>
  <c r="O43" i="4" s="1"/>
  <c r="N43" i="4" a="1"/>
  <c r="N43" i="4" s="1"/>
  <c r="M43" i="4" a="1"/>
  <c r="M43" i="4" s="1"/>
  <c r="AW43" i="4" a="1"/>
  <c r="AW43" i="4" s="1"/>
  <c r="AX43" i="4" a="1"/>
  <c r="AX43" i="4" s="1"/>
  <c r="AZ43" i="4" a="1"/>
  <c r="AZ43" i="4" s="1"/>
  <c r="AY43" i="4" a="1"/>
  <c r="AY43" i="4" s="1"/>
  <c r="R43" i="4" a="1"/>
  <c r="R43" i="4" s="1"/>
  <c r="T43" i="4" s="1" a="1"/>
  <c r="T43" i="4" s="1"/>
  <c r="Q43" i="4" a="1"/>
  <c r="Q43" i="4" s="1"/>
  <c r="P43" i="4" a="1"/>
  <c r="P43" i="4" s="1"/>
  <c r="J43" i="4" a="1"/>
  <c r="J43" i="4" s="1"/>
  <c r="S43" i="4" a="1"/>
  <c r="S43" i="4" s="1"/>
  <c r="U43" i="4" s="1" a="1"/>
  <c r="U43" i="4" s="1"/>
  <c r="BC43" i="4" a="1"/>
  <c r="BC43" i="4" s="1"/>
  <c r="BE43" i="4" s="1" a="1"/>
  <c r="BE43" i="4" s="1"/>
  <c r="BA43" i="4" a="1"/>
  <c r="BA43" i="4" s="1"/>
  <c r="BB43" i="4" a="1"/>
  <c r="BB43" i="4" s="1"/>
  <c r="AU43" i="4" a="1"/>
  <c r="AU43" i="4" s="1"/>
  <c r="BD43" i="4" a="1"/>
  <c r="BD43" i="4" s="1"/>
  <c r="BF43" i="4" s="1" a="1"/>
  <c r="BF43" i="4" s="1"/>
  <c r="BI43" i="4" l="1"/>
  <c r="BH43" i="4"/>
  <c r="BG43" i="4"/>
  <c r="X43" i="4"/>
  <c r="W43" i="4"/>
  <c r="V43" i="4"/>
  <c r="Y43" i="4" l="1"/>
  <c r="Z43" i="4" s="1"/>
  <c r="AG43" i="4" s="1" a="1"/>
  <c r="AG43" i="4" s="1"/>
  <c r="BJ43" i="4"/>
  <c r="BK43" i="4" s="1"/>
  <c r="BM43" i="4" s="1" a="1"/>
  <c r="BM43" i="4" s="1"/>
  <c r="BZ43" i="4" s="1"/>
  <c r="BO43" i="4" l="1" a="1"/>
  <c r="BO43" i="4" s="1"/>
  <c r="BL43" i="4" a="1"/>
  <c r="BL43" i="4" s="1"/>
  <c r="AL43" i="4" s="1" a="1"/>
  <c r="AL43" i="4" s="1"/>
  <c r="BN43" i="4" a="1"/>
  <c r="BN43" i="4" s="1"/>
  <c r="BQ43" i="4" a="1"/>
  <c r="BQ43" i="4" s="1"/>
  <c r="BR43" i="4" a="1"/>
  <c r="BR43" i="4" s="1"/>
  <c r="AA43" i="4" a="1"/>
  <c r="AA43" i="4" s="1"/>
  <c r="BW43" i="4" s="1" a="1"/>
  <c r="BW43" i="4" s="1"/>
  <c r="AB43" i="4" a="1"/>
  <c r="AB43" i="4" s="1"/>
  <c r="AO43" i="4" s="1"/>
  <c r="AD43" i="4" a="1"/>
  <c r="AD43" i="4" s="1"/>
  <c r="AC43" i="4" a="1"/>
  <c r="AC43" i="4" s="1"/>
  <c r="AF43" i="4" a="1"/>
  <c r="AF43" i="4" s="1"/>
  <c r="AH43" i="4" s="1"/>
  <c r="BP43" i="4" l="1"/>
  <c r="BT43" i="4" s="1"/>
  <c r="BS43" i="4"/>
  <c r="CC43" i="4" s="1"/>
  <c r="AE43" i="4"/>
  <c r="AI43" i="4" s="1"/>
  <c r="BX43" i="4" s="1"/>
  <c r="AP43" i="4" l="1"/>
  <c r="AQ43" i="4"/>
  <c r="AR43" i="4"/>
  <c r="CA43" i="4"/>
  <c r="AM43" i="4"/>
  <c r="AN43" i="4" s="1"/>
  <c r="AJ43" i="4" s="1"/>
  <c r="AK43" i="4" s="1"/>
  <c r="CB43" i="4"/>
  <c r="BY43" i="4" l="1"/>
  <c r="BU43" i="4" s="1"/>
  <c r="BV43" i="4" s="1"/>
  <c r="CD43" i="4" s="1"/>
  <c r="H44" i="4" l="1"/>
  <c r="AS44" i="4"/>
  <c r="AT44" i="4" l="1" a="1"/>
  <c r="AT44" i="4" s="1"/>
  <c r="AV44" i="4" s="1" a="1"/>
  <c r="AV44" i="4" s="1"/>
  <c r="I44" i="4" a="1"/>
  <c r="I44" i="4" s="1"/>
  <c r="K44" i="4" s="1" a="1"/>
  <c r="K44" i="4" s="1"/>
  <c r="AZ44" i="4" l="1" a="1"/>
  <c r="AZ44" i="4" s="1"/>
  <c r="AW44" i="4" a="1"/>
  <c r="AW44" i="4" s="1"/>
  <c r="AY44" i="4" a="1"/>
  <c r="AY44" i="4" s="1"/>
  <c r="AX44" i="4" a="1"/>
  <c r="AX44" i="4" s="1"/>
  <c r="N44" i="4" a="1"/>
  <c r="N44" i="4" s="1"/>
  <c r="L44" i="4" a="1"/>
  <c r="L44" i="4" s="1"/>
  <c r="O44" i="4" a="1"/>
  <c r="O44" i="4" s="1"/>
  <c r="M44" i="4" a="1"/>
  <c r="M44" i="4" s="1"/>
  <c r="R44" i="4" a="1"/>
  <c r="R44" i="4" s="1"/>
  <c r="T44" i="4" s="1" a="1"/>
  <c r="T44" i="4" s="1"/>
  <c r="Q44" i="4" a="1"/>
  <c r="Q44" i="4" s="1"/>
  <c r="P44" i="4" a="1"/>
  <c r="P44" i="4" s="1"/>
  <c r="J44" i="4" a="1"/>
  <c r="J44" i="4" s="1"/>
  <c r="S44" i="4" a="1"/>
  <c r="S44" i="4" s="1"/>
  <c r="U44" i="4" s="1" a="1"/>
  <c r="U44" i="4" s="1"/>
  <c r="BC44" i="4" a="1"/>
  <c r="BC44" i="4" s="1"/>
  <c r="BE44" i="4" s="1" a="1"/>
  <c r="BE44" i="4" s="1"/>
  <c r="BB44" i="4" a="1"/>
  <c r="BB44" i="4" s="1"/>
  <c r="BA44" i="4" a="1"/>
  <c r="BA44" i="4" s="1"/>
  <c r="AU44" i="4" a="1"/>
  <c r="AU44" i="4" s="1"/>
  <c r="BD44" i="4" a="1"/>
  <c r="BD44" i="4" s="1"/>
  <c r="BF44" i="4" s="1" a="1"/>
  <c r="BF44" i="4" s="1"/>
  <c r="BI44" i="4" l="1"/>
  <c r="BH44" i="4"/>
  <c r="BG44" i="4"/>
  <c r="X44" i="4"/>
  <c r="W44" i="4"/>
  <c r="V44" i="4"/>
  <c r="Y44" i="4" l="1"/>
  <c r="Z44" i="4" s="1"/>
  <c r="AG44" i="4" s="1" a="1"/>
  <c r="AG44" i="4" s="1"/>
  <c r="BJ44" i="4"/>
  <c r="BK44" i="4" s="1"/>
  <c r="BM44" i="4" s="1" a="1"/>
  <c r="BM44" i="4" s="1"/>
  <c r="BZ44" i="4" s="1"/>
  <c r="BR44" i="4" l="1" a="1"/>
  <c r="BR44" i="4" s="1"/>
  <c r="AD44" i="4" a="1"/>
  <c r="AD44" i="4" s="1"/>
  <c r="BO44" i="4" a="1"/>
  <c r="BO44" i="4" s="1"/>
  <c r="AA44" i="4" a="1"/>
  <c r="AA44" i="4" s="1"/>
  <c r="BW44" i="4" s="1" a="1"/>
  <c r="BW44" i="4" s="1"/>
  <c r="AB44" i="4" a="1"/>
  <c r="AB44" i="4" s="1"/>
  <c r="AO44" i="4" s="1"/>
  <c r="BQ44" i="4" a="1"/>
  <c r="BQ44" i="4" s="1"/>
  <c r="BS44" i="4" s="1"/>
  <c r="BN44" i="4" a="1"/>
  <c r="BN44" i="4" s="1"/>
  <c r="AC44" i="4" a="1"/>
  <c r="AC44" i="4" s="1"/>
  <c r="AE44" i="4" s="1"/>
  <c r="AF44" i="4" a="1"/>
  <c r="AF44" i="4" s="1"/>
  <c r="AH44" i="4" s="1"/>
  <c r="BL44" i="4" a="1"/>
  <c r="BL44" i="4" s="1"/>
  <c r="AL44" i="4" s="1" a="1"/>
  <c r="AL44" i="4" s="1"/>
  <c r="BP44" i="4" l="1"/>
  <c r="BT44" i="4" s="1"/>
  <c r="AI44" i="4"/>
  <c r="BX44" i="4" s="1"/>
  <c r="CC44" i="4"/>
  <c r="CA44" i="4"/>
  <c r="CB44" i="4"/>
  <c r="AR44" i="4"/>
  <c r="AQ44" i="4"/>
  <c r="AP44" i="4"/>
  <c r="AM44" i="4" l="1"/>
  <c r="AN44" i="4" s="1"/>
  <c r="AJ44" i="4" s="1"/>
  <c r="AK44" i="4" s="1"/>
  <c r="BY44" i="4" l="1"/>
  <c r="BU44" i="4" s="1"/>
  <c r="BV44" i="4" s="1"/>
  <c r="CD44" i="4" s="1"/>
  <c r="H45" i="4" l="1"/>
  <c r="AS45" i="4"/>
  <c r="AT45" i="4" l="1" a="1"/>
  <c r="AT45" i="4" s="1"/>
  <c r="AY45" i="4" s="1" a="1"/>
  <c r="AY45" i="4" s="1"/>
  <c r="I45" i="4" a="1"/>
  <c r="I45" i="4" s="1"/>
  <c r="L45" i="4" s="1" a="1"/>
  <c r="L45" i="4" s="1"/>
  <c r="AZ45" i="4" l="1" a="1"/>
  <c r="AZ45" i="4" s="1"/>
  <c r="AW45" i="4" a="1"/>
  <c r="AW45" i="4" s="1"/>
  <c r="AX45" i="4" a="1"/>
  <c r="AX45" i="4" s="1"/>
  <c r="AV45" i="4" a="1"/>
  <c r="AV45" i="4" s="1"/>
  <c r="O45" i="4" a="1"/>
  <c r="O45" i="4" s="1"/>
  <c r="N45" i="4" a="1"/>
  <c r="N45" i="4" s="1"/>
  <c r="K45" i="4" a="1"/>
  <c r="K45" i="4" s="1"/>
  <c r="M45" i="4" a="1"/>
  <c r="M45" i="4" s="1"/>
  <c r="R45" i="4" a="1"/>
  <c r="R45" i="4" s="1"/>
  <c r="T45" i="4" s="1" a="1"/>
  <c r="T45" i="4" s="1"/>
  <c r="Q45" i="4" a="1"/>
  <c r="Q45" i="4" s="1"/>
  <c r="P45" i="4" a="1"/>
  <c r="P45" i="4" s="1"/>
  <c r="J45" i="4" a="1"/>
  <c r="J45" i="4" s="1"/>
  <c r="S45" i="4" a="1"/>
  <c r="S45" i="4" s="1"/>
  <c r="U45" i="4" s="1" a="1"/>
  <c r="U45" i="4" s="1"/>
  <c r="BC45" i="4" a="1"/>
  <c r="BC45" i="4" s="1"/>
  <c r="BE45" i="4" s="1" a="1"/>
  <c r="BE45" i="4" s="1"/>
  <c r="BB45" i="4" a="1"/>
  <c r="BB45" i="4" s="1"/>
  <c r="BA45" i="4" a="1"/>
  <c r="BA45" i="4" s="1"/>
  <c r="AU45" i="4" a="1"/>
  <c r="AU45" i="4" s="1"/>
  <c r="BD45" i="4" a="1"/>
  <c r="BD45" i="4" s="1"/>
  <c r="BF45" i="4" s="1" a="1"/>
  <c r="BF45" i="4" s="1"/>
  <c r="BI45" i="4" l="1"/>
  <c r="BH45" i="4"/>
  <c r="BG45" i="4"/>
  <c r="X45" i="4"/>
  <c r="W45" i="4"/>
  <c r="V45" i="4"/>
  <c r="Y45" i="4" l="1"/>
  <c r="Z45" i="4" s="1"/>
  <c r="AG45" i="4" s="1" a="1"/>
  <c r="AG45" i="4" s="1"/>
  <c r="BJ45" i="4"/>
  <c r="BK45" i="4" s="1"/>
  <c r="BM45" i="4" s="1" a="1"/>
  <c r="BM45" i="4" s="1"/>
  <c r="BZ45" i="4" s="1"/>
  <c r="BN45" i="4" l="1" a="1"/>
  <c r="BN45" i="4" s="1"/>
  <c r="AC45" i="4" a="1"/>
  <c r="AC45" i="4" s="1"/>
  <c r="BQ45" i="4" a="1"/>
  <c r="BQ45" i="4" s="1"/>
  <c r="AA45" i="4" a="1"/>
  <c r="AA45" i="4" s="1"/>
  <c r="BW45" i="4" s="1" a="1"/>
  <c r="BW45" i="4" s="1"/>
  <c r="AF45" i="4" a="1"/>
  <c r="AF45" i="4" s="1"/>
  <c r="AH45" i="4" s="1"/>
  <c r="BO45" i="4" a="1"/>
  <c r="BO45" i="4" s="1"/>
  <c r="BR45" i="4" a="1"/>
  <c r="BR45" i="4" s="1"/>
  <c r="AD45" i="4" a="1"/>
  <c r="AD45" i="4" s="1"/>
  <c r="AB45" i="4" a="1"/>
  <c r="AB45" i="4" s="1"/>
  <c r="AO45" i="4" s="1"/>
  <c r="BL45" i="4" a="1"/>
  <c r="BL45" i="4" s="1"/>
  <c r="AL45" i="4" s="1" a="1"/>
  <c r="AL45" i="4" s="1"/>
  <c r="AE45" i="4" l="1"/>
  <c r="AI45" i="4" s="1"/>
  <c r="BX45" i="4" s="1"/>
  <c r="BP45" i="4"/>
  <c r="BT45" i="4" s="1"/>
  <c r="BS45" i="4"/>
  <c r="CA45" i="4" s="1"/>
  <c r="CB45" i="4" l="1"/>
  <c r="AQ45" i="4"/>
  <c r="AP45" i="4"/>
  <c r="CC45" i="4"/>
  <c r="AR45" i="4"/>
  <c r="AM45" i="4"/>
  <c r="AN45" i="4" s="1"/>
  <c r="AJ45" i="4" s="1"/>
  <c r="AK45" i="4" s="1"/>
  <c r="BY45" i="4" l="1"/>
  <c r="BU45" i="4" s="1"/>
  <c r="BV45" i="4" s="1"/>
  <c r="CD45" i="4" s="1"/>
  <c r="H46" i="4" l="1"/>
  <c r="AS46" i="4"/>
  <c r="AT46" i="4" l="1" a="1"/>
  <c r="AT46" i="4" s="1"/>
  <c r="AV46" i="4" s="1" a="1"/>
  <c r="AV46" i="4" s="1"/>
  <c r="I46" i="4" a="1"/>
  <c r="I46" i="4" s="1"/>
  <c r="K46" i="4" s="1" a="1"/>
  <c r="K46" i="4" s="1"/>
  <c r="AW46" i="4" l="1" a="1"/>
  <c r="AW46" i="4" s="1"/>
  <c r="AZ46" i="4" a="1"/>
  <c r="AZ46" i="4" s="1"/>
  <c r="L46" i="4" a="1"/>
  <c r="L46" i="4" s="1"/>
  <c r="N46" i="4" a="1"/>
  <c r="N46" i="4" s="1"/>
  <c r="AX46" i="4" a="1"/>
  <c r="AX46" i="4" s="1"/>
  <c r="AY46" i="4" a="1"/>
  <c r="AY46" i="4" s="1"/>
  <c r="M46" i="4" a="1"/>
  <c r="M46" i="4" s="1"/>
  <c r="O46" i="4" a="1"/>
  <c r="O46" i="4" s="1"/>
  <c r="R46" i="4" a="1"/>
  <c r="R46" i="4" s="1"/>
  <c r="T46" i="4" s="1" a="1"/>
  <c r="T46" i="4" s="1"/>
  <c r="Q46" i="4" a="1"/>
  <c r="Q46" i="4" s="1"/>
  <c r="P46" i="4" a="1"/>
  <c r="P46" i="4" s="1"/>
  <c r="J46" i="4" a="1"/>
  <c r="J46" i="4" s="1"/>
  <c r="S46" i="4" a="1"/>
  <c r="S46" i="4" s="1"/>
  <c r="U46" i="4" s="1" a="1"/>
  <c r="U46" i="4" s="1"/>
  <c r="BC46" i="4" a="1"/>
  <c r="BC46" i="4" s="1"/>
  <c r="BE46" i="4" s="1" a="1"/>
  <c r="BE46" i="4" s="1"/>
  <c r="BA46" i="4" a="1"/>
  <c r="BA46" i="4" s="1"/>
  <c r="BB46" i="4" a="1"/>
  <c r="BB46" i="4" s="1"/>
  <c r="AU46" i="4" a="1"/>
  <c r="AU46" i="4" s="1"/>
  <c r="BD46" i="4" a="1"/>
  <c r="BD46" i="4" s="1"/>
  <c r="BF46" i="4" s="1" a="1"/>
  <c r="BF46" i="4" s="1"/>
  <c r="BI46" i="4" l="1"/>
  <c r="BH46" i="4"/>
  <c r="BG46" i="4"/>
  <c r="X46" i="4"/>
  <c r="W46" i="4"/>
  <c r="V46" i="4"/>
  <c r="Y46" i="4" l="1"/>
  <c r="Z46" i="4" s="1"/>
  <c r="AG46" i="4" s="1" a="1"/>
  <c r="AG46" i="4" s="1"/>
  <c r="BJ46" i="4"/>
  <c r="BK46" i="4" s="1"/>
  <c r="BM46" i="4" s="1" a="1"/>
  <c r="BM46" i="4" s="1"/>
  <c r="BZ46" i="4" s="1"/>
  <c r="BR46" i="4" l="1" a="1"/>
  <c r="BR46" i="4" s="1"/>
  <c r="AD46" i="4" a="1"/>
  <c r="AD46" i="4" s="1"/>
  <c r="BQ46" i="4" a="1"/>
  <c r="BQ46" i="4" s="1"/>
  <c r="AF46" i="4" a="1"/>
  <c r="AF46" i="4" s="1"/>
  <c r="AH46" i="4" s="1"/>
  <c r="BO46" i="4" a="1"/>
  <c r="BO46" i="4" s="1"/>
  <c r="BN46" i="4" a="1"/>
  <c r="BN46" i="4" s="1"/>
  <c r="AA46" i="4" a="1"/>
  <c r="AA46" i="4" s="1"/>
  <c r="BW46" i="4" s="1" a="1"/>
  <c r="BW46" i="4" s="1"/>
  <c r="AB46" i="4" a="1"/>
  <c r="AB46" i="4" s="1"/>
  <c r="AO46" i="4" s="1"/>
  <c r="AC46" i="4" a="1"/>
  <c r="AC46" i="4" s="1"/>
  <c r="AE46" i="4" s="1"/>
  <c r="BL46" i="4" a="1"/>
  <c r="BL46" i="4" s="1"/>
  <c r="AL46" i="4" s="1" a="1"/>
  <c r="AL46" i="4" s="1"/>
  <c r="AI46" i="4" l="1"/>
  <c r="BX46" i="4" s="1"/>
  <c r="BP46" i="4"/>
  <c r="BT46" i="4" s="1"/>
  <c r="BS46" i="4"/>
  <c r="CC46" i="4" s="1"/>
  <c r="AM46" i="4" l="1"/>
  <c r="AN46" i="4" s="1"/>
  <c r="AJ46" i="4" s="1"/>
  <c r="AK46" i="4" s="1"/>
  <c r="AP46" i="4"/>
  <c r="AQ46" i="4"/>
  <c r="AR46" i="4"/>
  <c r="CB46" i="4"/>
  <c r="CA46" i="4"/>
  <c r="BY46" i="4"/>
  <c r="BU46" i="4" s="1"/>
  <c r="BV46" i="4" s="1"/>
  <c r="CD46" i="4" l="1"/>
  <c r="H47" i="4" l="1"/>
  <c r="AS47" i="4"/>
  <c r="AT47" i="4" l="1" a="1"/>
  <c r="AT47" i="4" s="1"/>
  <c r="AV47" i="4" s="1" a="1"/>
  <c r="AV47" i="4" s="1"/>
  <c r="I47" i="4" a="1"/>
  <c r="I47" i="4" s="1"/>
  <c r="K47" i="4" s="1" a="1"/>
  <c r="K47" i="4" s="1"/>
  <c r="L47" i="4" l="1" a="1"/>
  <c r="L47" i="4" s="1"/>
  <c r="O47" i="4" a="1"/>
  <c r="O47" i="4" s="1"/>
  <c r="M47" i="4" a="1"/>
  <c r="M47" i="4" s="1"/>
  <c r="N47" i="4" a="1"/>
  <c r="N47" i="4" s="1"/>
  <c r="AY47" i="4" a="1"/>
  <c r="AY47" i="4" s="1"/>
  <c r="AW47" i="4" a="1"/>
  <c r="AW47" i="4" s="1"/>
  <c r="AZ47" i="4" a="1"/>
  <c r="AZ47" i="4" s="1"/>
  <c r="AX47" i="4" a="1"/>
  <c r="AX47" i="4" s="1"/>
  <c r="R47" i="4" a="1"/>
  <c r="R47" i="4" s="1"/>
  <c r="T47" i="4" s="1" a="1"/>
  <c r="T47" i="4" s="1"/>
  <c r="Q47" i="4" a="1"/>
  <c r="Q47" i="4" s="1"/>
  <c r="P47" i="4" a="1"/>
  <c r="P47" i="4" s="1"/>
  <c r="J47" i="4" a="1"/>
  <c r="J47" i="4" s="1"/>
  <c r="S47" i="4" a="1"/>
  <c r="S47" i="4" s="1"/>
  <c r="U47" i="4" s="1" a="1"/>
  <c r="U47" i="4" s="1"/>
  <c r="BC47" i="4" a="1"/>
  <c r="BC47" i="4" s="1"/>
  <c r="BE47" i="4" s="1" a="1"/>
  <c r="BE47" i="4" s="1"/>
  <c r="BB47" i="4" a="1"/>
  <c r="BB47" i="4" s="1"/>
  <c r="BA47" i="4" a="1"/>
  <c r="BA47" i="4" s="1"/>
  <c r="AU47" i="4" a="1"/>
  <c r="AU47" i="4" s="1"/>
  <c r="BD47" i="4" a="1"/>
  <c r="BD47" i="4" s="1"/>
  <c r="BF47" i="4" s="1" a="1"/>
  <c r="BF47" i="4" s="1"/>
  <c r="BI47" i="4" l="1"/>
  <c r="BH47" i="4"/>
  <c r="BG47" i="4"/>
  <c r="X47" i="4"/>
  <c r="W47" i="4"/>
  <c r="V47" i="4"/>
  <c r="BJ47" i="4" l="1"/>
  <c r="BK47" i="4" s="1"/>
  <c r="BR47" i="4" s="1" a="1"/>
  <c r="BR47" i="4" s="1"/>
  <c r="Y47" i="4"/>
  <c r="Z47" i="4" s="1"/>
  <c r="AF47" i="4" s="1" a="1"/>
  <c r="AF47" i="4" s="1"/>
  <c r="BN47" i="4" l="1" a="1"/>
  <c r="BN47" i="4" s="1"/>
  <c r="BL47" i="4" a="1"/>
  <c r="BL47" i="4" s="1"/>
  <c r="AL47" i="4" s="1" a="1"/>
  <c r="AL47" i="4" s="1"/>
  <c r="BQ47" i="4" a="1"/>
  <c r="BQ47" i="4" s="1"/>
  <c r="BS47" i="4" s="1"/>
  <c r="BM47" i="4" a="1"/>
  <c r="BM47" i="4" s="1"/>
  <c r="BZ47" i="4" s="1"/>
  <c r="BO47" i="4" a="1"/>
  <c r="BO47" i="4" s="1"/>
  <c r="AA47" i="4" a="1"/>
  <c r="AA47" i="4" s="1"/>
  <c r="BW47" i="4" s="1" a="1"/>
  <c r="BW47" i="4" s="1"/>
  <c r="AB47" i="4" a="1"/>
  <c r="AB47" i="4" s="1"/>
  <c r="AO47" i="4" s="1"/>
  <c r="AD47" i="4" a="1"/>
  <c r="AD47" i="4" s="1"/>
  <c r="AC47" i="4" a="1"/>
  <c r="AC47" i="4" s="1"/>
  <c r="AG47" i="4" a="1"/>
  <c r="AG47" i="4" s="1"/>
  <c r="AH47" i="4" s="1"/>
  <c r="AE47" i="4" l="1"/>
  <c r="AI47" i="4" s="1"/>
  <c r="BX47" i="4" s="1"/>
  <c r="BP47" i="4"/>
  <c r="BT47" i="4" s="1"/>
  <c r="AM47" i="4" s="1"/>
  <c r="CB47" i="4"/>
  <c r="CC47" i="4"/>
  <c r="CA47" i="4"/>
  <c r="AR47" i="4"/>
  <c r="AP47" i="4"/>
  <c r="AQ47" i="4"/>
  <c r="AN47" i="4" l="1"/>
  <c r="AJ47" i="4" s="1"/>
  <c r="AK47" i="4" s="1"/>
  <c r="BY47" i="4"/>
  <c r="BU47" i="4" s="1"/>
  <c r="BV47" i="4" s="1"/>
  <c r="CD47" i="4" l="1"/>
  <c r="H48" i="4" l="1"/>
  <c r="AS48" i="4"/>
  <c r="AT48" i="4" l="1" a="1"/>
  <c r="AT48" i="4" s="1"/>
  <c r="AV48" i="4" s="1" a="1"/>
  <c r="AV48" i="4" s="1"/>
  <c r="I48" i="4" a="1"/>
  <c r="I48" i="4" s="1"/>
  <c r="O48" i="4" s="1" a="1"/>
  <c r="O48" i="4" s="1"/>
  <c r="K48" i="4" l="1" a="1"/>
  <c r="K48" i="4" s="1"/>
  <c r="AW48" i="4" a="1"/>
  <c r="AW48" i="4" s="1"/>
  <c r="AZ48" i="4" a="1"/>
  <c r="AZ48" i="4" s="1"/>
  <c r="AX48" i="4" a="1"/>
  <c r="AX48" i="4" s="1"/>
  <c r="AY48" i="4" a="1"/>
  <c r="AY48" i="4" s="1"/>
  <c r="M48" i="4" a="1"/>
  <c r="M48" i="4" s="1"/>
  <c r="N48" i="4" a="1"/>
  <c r="N48" i="4" s="1"/>
  <c r="L48" i="4" a="1"/>
  <c r="L48" i="4" s="1"/>
  <c r="R48" i="4" a="1"/>
  <c r="R48" i="4" s="1"/>
  <c r="T48" i="4" s="1" a="1"/>
  <c r="T48" i="4" s="1"/>
  <c r="Q48" i="4" a="1"/>
  <c r="Q48" i="4" s="1"/>
  <c r="P48" i="4" a="1"/>
  <c r="P48" i="4" s="1"/>
  <c r="J48" i="4" a="1"/>
  <c r="J48" i="4" s="1"/>
  <c r="S48" i="4" a="1"/>
  <c r="S48" i="4" s="1"/>
  <c r="U48" i="4" s="1" a="1"/>
  <c r="U48" i="4" s="1"/>
  <c r="BC48" i="4" a="1"/>
  <c r="BC48" i="4" s="1"/>
  <c r="BE48" i="4" s="1" a="1"/>
  <c r="BE48" i="4" s="1"/>
  <c r="BA48" i="4" a="1"/>
  <c r="BA48" i="4" s="1"/>
  <c r="BB48" i="4" a="1"/>
  <c r="BB48" i="4" s="1"/>
  <c r="AU48" i="4" a="1"/>
  <c r="AU48" i="4" s="1"/>
  <c r="BD48" i="4" a="1"/>
  <c r="BD48" i="4" s="1"/>
  <c r="BF48" i="4" s="1" a="1"/>
  <c r="BF48" i="4" s="1"/>
  <c r="BI48" i="4" l="1"/>
  <c r="BH48" i="4"/>
  <c r="BG48" i="4"/>
  <c r="X48" i="4"/>
  <c r="W48" i="4"/>
  <c r="V48" i="4"/>
  <c r="BJ48" i="4" l="1"/>
  <c r="BK48" i="4" s="1"/>
  <c r="BR48" i="4" s="1" a="1"/>
  <c r="BR48" i="4" s="1"/>
  <c r="Y48" i="4"/>
  <c r="Z48" i="4" s="1"/>
  <c r="AG48" i="4" s="1" a="1"/>
  <c r="AG48" i="4" s="1"/>
  <c r="BL48" i="4" l="1" a="1"/>
  <c r="BL48" i="4" s="1"/>
  <c r="AL48" i="4" s="1" a="1"/>
  <c r="AL48" i="4" s="1"/>
  <c r="BM48" i="4" a="1"/>
  <c r="BM48" i="4" s="1"/>
  <c r="BZ48" i="4" s="1"/>
  <c r="BO48" i="4" a="1"/>
  <c r="BO48" i="4" s="1"/>
  <c r="BN48" i="4" a="1"/>
  <c r="BN48" i="4" s="1"/>
  <c r="BQ48" i="4" a="1"/>
  <c r="BQ48" i="4" s="1"/>
  <c r="BS48" i="4" s="1"/>
  <c r="AB48" i="4" a="1"/>
  <c r="AB48" i="4" s="1"/>
  <c r="AO48" i="4" s="1"/>
  <c r="AF48" i="4" a="1"/>
  <c r="AF48" i="4" s="1"/>
  <c r="AH48" i="4" s="1"/>
  <c r="AA48" i="4" a="1"/>
  <c r="AA48" i="4" s="1"/>
  <c r="BW48" i="4" s="1" a="1"/>
  <c r="BW48" i="4" s="1"/>
  <c r="AD48" i="4" a="1"/>
  <c r="AD48" i="4" s="1"/>
  <c r="AC48" i="4" a="1"/>
  <c r="AC48" i="4" s="1"/>
  <c r="BP48" i="4" l="1"/>
  <c r="BT48" i="4" s="1"/>
  <c r="AE48" i="4"/>
  <c r="AI48" i="4" s="1"/>
  <c r="BX48" i="4" s="1"/>
  <c r="CC48" i="4"/>
  <c r="CA48" i="4"/>
  <c r="CB48" i="4"/>
  <c r="AR48" i="4"/>
  <c r="AQ48" i="4"/>
  <c r="AP48" i="4"/>
  <c r="AM48" i="4" l="1"/>
  <c r="AN48" i="4" s="1"/>
  <c r="AJ48" i="4" s="1"/>
  <c r="AK48" i="4" s="1"/>
  <c r="BY48" i="4" l="1"/>
  <c r="BU48" i="4" s="1"/>
  <c r="BV48" i="4" s="1"/>
  <c r="CD48" i="4" s="1"/>
  <c r="H49" i="4" s="1"/>
  <c r="I49" i="4" s="1" a="1"/>
  <c r="I49" i="4" s="1"/>
  <c r="L49" i="4" l="1" a="1"/>
  <c r="L49" i="4" s="1"/>
  <c r="O49" i="4" a="1"/>
  <c r="O49" i="4" s="1"/>
  <c r="M49" i="4" a="1"/>
  <c r="M49" i="4" s="1"/>
  <c r="N49" i="4" a="1"/>
  <c r="N49" i="4" s="1"/>
  <c r="K49" i="4" a="1"/>
  <c r="K49" i="4" s="1"/>
  <c r="AS49" i="4"/>
  <c r="AT49" i="4" s="1" a="1"/>
  <c r="AT49" i="4" s="1"/>
  <c r="BC49" i="4" s="1" a="1"/>
  <c r="BC49" i="4" s="1"/>
  <c r="BE49" i="4" s="1" a="1"/>
  <c r="BE49" i="4" s="1"/>
  <c r="R49" i="4" a="1"/>
  <c r="R49" i="4" s="1"/>
  <c r="T49" i="4" s="1" a="1"/>
  <c r="T49" i="4" s="1"/>
  <c r="Q49" i="4" a="1"/>
  <c r="Q49" i="4" s="1"/>
  <c r="P49" i="4" a="1"/>
  <c r="P49" i="4" s="1"/>
  <c r="J49" i="4" a="1"/>
  <c r="J49" i="4" s="1"/>
  <c r="S49" i="4" a="1"/>
  <c r="S49" i="4" s="1"/>
  <c r="U49" i="4" s="1" a="1"/>
  <c r="U49" i="4" s="1"/>
  <c r="AX49" i="4" l="1" a="1"/>
  <c r="AX49" i="4" s="1"/>
  <c r="AV49" i="4" a="1"/>
  <c r="AV49" i="4" s="1"/>
  <c r="AY49" i="4" a="1"/>
  <c r="AY49" i="4" s="1"/>
  <c r="AZ49" i="4" a="1"/>
  <c r="AZ49" i="4" s="1"/>
  <c r="BB49" i="4" a="1"/>
  <c r="BB49" i="4" s="1"/>
  <c r="BD49" i="4" a="1"/>
  <c r="BD49" i="4" s="1"/>
  <c r="BF49" i="4" s="1" a="1"/>
  <c r="BF49" i="4" s="1"/>
  <c r="BI49" i="4" s="1"/>
  <c r="AU49" i="4" a="1"/>
  <c r="AU49" i="4" s="1"/>
  <c r="BA49" i="4" a="1"/>
  <c r="BA49" i="4" s="1"/>
  <c r="AW49" i="4" a="1"/>
  <c r="AW49" i="4" s="1"/>
  <c r="X49" i="4"/>
  <c r="W49" i="4"/>
  <c r="V49" i="4"/>
  <c r="BH49" i="4" l="1"/>
  <c r="BG49" i="4"/>
  <c r="Y49" i="4"/>
  <c r="Z49" i="4" s="1"/>
  <c r="AG49" i="4" s="1" a="1"/>
  <c r="AG49" i="4" s="1"/>
  <c r="BJ49" i="4"/>
  <c r="BK49" i="4" s="1"/>
  <c r="BR49" i="4" s="1" a="1"/>
  <c r="BR49" i="4" s="1"/>
  <c r="BN49" i="4" l="1" a="1"/>
  <c r="BN49" i="4" s="1"/>
  <c r="BL49" i="4" a="1"/>
  <c r="BL49" i="4" s="1"/>
  <c r="AL49" i="4" s="1" a="1"/>
  <c r="AL49" i="4" s="1"/>
  <c r="BM49" i="4" a="1"/>
  <c r="BM49" i="4" s="1"/>
  <c r="BZ49" i="4" s="1"/>
  <c r="BO49" i="4" a="1"/>
  <c r="BO49" i="4" s="1"/>
  <c r="BQ49" i="4" a="1"/>
  <c r="BQ49" i="4" s="1"/>
  <c r="BS49" i="4" s="1"/>
  <c r="AC49" i="4" a="1"/>
  <c r="AC49" i="4" s="1"/>
  <c r="AA49" i="4" a="1"/>
  <c r="AA49" i="4" s="1"/>
  <c r="BW49" i="4" s="1" a="1"/>
  <c r="BW49" i="4" s="1"/>
  <c r="AD49" i="4" a="1"/>
  <c r="AD49" i="4" s="1"/>
  <c r="AB49" i="4" a="1"/>
  <c r="AB49" i="4" s="1"/>
  <c r="AO49" i="4" s="1"/>
  <c r="AF49" i="4" a="1"/>
  <c r="AF49" i="4" s="1"/>
  <c r="AH49" i="4" s="1"/>
  <c r="BP49" i="4" l="1"/>
  <c r="BT49" i="4" s="1"/>
  <c r="AM49" i="4" s="1"/>
  <c r="AE49" i="4"/>
  <c r="AI49" i="4" s="1"/>
  <c r="BX49" i="4" s="1"/>
  <c r="CB49" i="4"/>
  <c r="CC49" i="4"/>
  <c r="CA49" i="4"/>
  <c r="AR49" i="4"/>
  <c r="AP49" i="4"/>
  <c r="AQ49" i="4"/>
  <c r="BY49" i="4" l="1"/>
  <c r="BU49" i="4" s="1"/>
  <c r="BV49" i="4" s="1"/>
  <c r="AN49" i="4"/>
  <c r="AJ49" i="4" s="1"/>
  <c r="AK49" i="4" s="1"/>
  <c r="CD49" i="4" l="1"/>
  <c r="H50" i="4" l="1"/>
  <c r="AS50" i="4"/>
  <c r="AT50" i="4" l="1" a="1"/>
  <c r="AT50" i="4" s="1"/>
  <c r="AV50" i="4" s="1" a="1"/>
  <c r="AV50" i="4" s="1"/>
  <c r="I50" i="4" a="1"/>
  <c r="I50" i="4" s="1"/>
  <c r="M50" i="4" s="1" a="1"/>
  <c r="M50" i="4" s="1"/>
  <c r="L50" i="4" l="1" a="1"/>
  <c r="L50" i="4" s="1"/>
  <c r="AW50" i="4" a="1"/>
  <c r="AW50" i="4" s="1"/>
  <c r="N50" i="4" a="1"/>
  <c r="N50" i="4" s="1"/>
  <c r="O50" i="4" a="1"/>
  <c r="O50" i="4" s="1"/>
  <c r="K50" i="4" a="1"/>
  <c r="K50" i="4" s="1"/>
  <c r="AX50" i="4" a="1"/>
  <c r="AX50" i="4" s="1"/>
  <c r="AY50" i="4" a="1"/>
  <c r="AY50" i="4" s="1"/>
  <c r="AZ50" i="4" a="1"/>
  <c r="AZ50" i="4" s="1"/>
  <c r="R50" i="4" a="1"/>
  <c r="R50" i="4" s="1"/>
  <c r="T50" i="4" s="1" a="1"/>
  <c r="T50" i="4" s="1"/>
  <c r="Q50" i="4" a="1"/>
  <c r="Q50" i="4" s="1"/>
  <c r="P50" i="4" a="1"/>
  <c r="P50" i="4" s="1"/>
  <c r="J50" i="4" a="1"/>
  <c r="J50" i="4" s="1"/>
  <c r="S50" i="4" a="1"/>
  <c r="S50" i="4" s="1"/>
  <c r="U50" i="4" s="1" a="1"/>
  <c r="U50" i="4" s="1"/>
  <c r="BC50" i="4" a="1"/>
  <c r="BC50" i="4" s="1"/>
  <c r="BE50" i="4" s="1" a="1"/>
  <c r="BE50" i="4" s="1"/>
  <c r="BA50" i="4" a="1"/>
  <c r="BA50" i="4" s="1"/>
  <c r="BB50" i="4" a="1"/>
  <c r="BB50" i="4" s="1"/>
  <c r="AU50" i="4" a="1"/>
  <c r="AU50" i="4" s="1"/>
  <c r="BD50" i="4" a="1"/>
  <c r="BD50" i="4" s="1"/>
  <c r="BF50" i="4" s="1" a="1"/>
  <c r="BF50" i="4" s="1"/>
  <c r="BI50" i="4" l="1"/>
  <c r="BH50" i="4"/>
  <c r="BG50" i="4"/>
  <c r="X50" i="4"/>
  <c r="W50" i="4"/>
  <c r="V50" i="4"/>
  <c r="Y50" i="4" l="1"/>
  <c r="Z50" i="4" s="1"/>
  <c r="AG50" i="4" s="1" a="1"/>
  <c r="AG50" i="4" s="1"/>
  <c r="BJ50" i="4"/>
  <c r="BK50" i="4" s="1"/>
  <c r="BM50" i="4" s="1" a="1"/>
  <c r="BM50" i="4" s="1"/>
  <c r="BZ50" i="4" s="1"/>
  <c r="BO50" i="4" l="1" a="1"/>
  <c r="BO50" i="4" s="1"/>
  <c r="BN50" i="4" a="1"/>
  <c r="BN50" i="4" s="1"/>
  <c r="BQ50" i="4" a="1"/>
  <c r="BQ50" i="4" s="1"/>
  <c r="BR50" i="4" a="1"/>
  <c r="BR50" i="4" s="1"/>
  <c r="AA50" i="4" a="1"/>
  <c r="AA50" i="4" s="1"/>
  <c r="BW50" i="4" s="1" a="1"/>
  <c r="BW50" i="4" s="1"/>
  <c r="AD50" i="4" a="1"/>
  <c r="AD50" i="4" s="1"/>
  <c r="AB50" i="4" a="1"/>
  <c r="AB50" i="4" s="1"/>
  <c r="AO50" i="4" s="1"/>
  <c r="AC50" i="4" a="1"/>
  <c r="AC50" i="4" s="1"/>
  <c r="AF50" i="4" a="1"/>
  <c r="AF50" i="4" s="1"/>
  <c r="AH50" i="4" s="1"/>
  <c r="BL50" i="4" a="1"/>
  <c r="BL50" i="4" s="1"/>
  <c r="AL50" i="4" s="1" a="1"/>
  <c r="AL50" i="4" s="1"/>
  <c r="BP50" i="4" l="1"/>
  <c r="BT50" i="4" s="1"/>
  <c r="BS50" i="4"/>
  <c r="AR50" i="4" s="1"/>
  <c r="AE50" i="4"/>
  <c r="AI50" i="4" s="1"/>
  <c r="BX50" i="4" s="1"/>
  <c r="CA50" i="4" l="1"/>
  <c r="AM50" i="4"/>
  <c r="AN50" i="4" s="1"/>
  <c r="AJ50" i="4" s="1"/>
  <c r="AK50" i="4" s="1"/>
  <c r="CB50" i="4"/>
  <c r="CC50" i="4"/>
  <c r="AP50" i="4"/>
  <c r="AQ50" i="4"/>
  <c r="BY50" i="4" l="1"/>
  <c r="BU50" i="4" s="1"/>
  <c r="BV50" i="4" s="1"/>
  <c r="CD50" i="4" s="1"/>
  <c r="H51" i="4" l="1"/>
  <c r="AS51" i="4"/>
  <c r="AT51" i="4" l="1" a="1"/>
  <c r="AT51" i="4" s="1"/>
  <c r="AV51" i="4" s="1" a="1"/>
  <c r="AV51" i="4" s="1"/>
  <c r="I51" i="4" a="1"/>
  <c r="I51" i="4" s="1"/>
  <c r="O51" i="4" s="1" a="1"/>
  <c r="O51" i="4" s="1"/>
  <c r="AW51" i="4" l="1" a="1"/>
  <c r="AW51" i="4" s="1"/>
  <c r="AX51" i="4" a="1"/>
  <c r="AX51" i="4" s="1"/>
  <c r="AY51" i="4" a="1"/>
  <c r="AY51" i="4" s="1"/>
  <c r="M51" i="4" a="1"/>
  <c r="M51" i="4" s="1"/>
  <c r="L51" i="4" a="1"/>
  <c r="L51" i="4" s="1"/>
  <c r="N51" i="4" a="1"/>
  <c r="N51" i="4" s="1"/>
  <c r="K51" i="4" a="1"/>
  <c r="K51" i="4" s="1"/>
  <c r="AZ51" i="4" a="1"/>
  <c r="AZ51" i="4" s="1"/>
  <c r="R51" i="4" a="1"/>
  <c r="R51" i="4" s="1"/>
  <c r="T51" i="4" s="1" a="1"/>
  <c r="T51" i="4" s="1"/>
  <c r="Q51" i="4" a="1"/>
  <c r="Q51" i="4" s="1"/>
  <c r="P51" i="4" a="1"/>
  <c r="P51" i="4" s="1"/>
  <c r="J51" i="4" a="1"/>
  <c r="J51" i="4" s="1"/>
  <c r="S51" i="4" a="1"/>
  <c r="S51" i="4" s="1"/>
  <c r="U51" i="4" s="1" a="1"/>
  <c r="U51" i="4" s="1"/>
  <c r="BC51" i="4" a="1"/>
  <c r="BC51" i="4" s="1"/>
  <c r="BE51" i="4" s="1" a="1"/>
  <c r="BE51" i="4" s="1"/>
  <c r="BB51" i="4" a="1"/>
  <c r="BB51" i="4" s="1"/>
  <c r="BA51" i="4" a="1"/>
  <c r="BA51" i="4" s="1"/>
  <c r="AU51" i="4" a="1"/>
  <c r="AU51" i="4" s="1"/>
  <c r="BD51" i="4" a="1"/>
  <c r="BD51" i="4" s="1"/>
  <c r="BF51" i="4" s="1" a="1"/>
  <c r="BF51" i="4" s="1"/>
  <c r="BI51" i="4" l="1"/>
  <c r="BH51" i="4"/>
  <c r="BG51" i="4"/>
  <c r="X51" i="4"/>
  <c r="W51" i="4"/>
  <c r="V51" i="4"/>
  <c r="BJ51" i="4" l="1"/>
  <c r="BK51" i="4" s="1"/>
  <c r="Y51" i="4"/>
  <c r="Z51" i="4" s="1"/>
  <c r="BR51" i="4" l="1" a="1"/>
  <c r="BR51" i="4" s="1"/>
  <c r="BQ51" i="4" a="1"/>
  <c r="BQ51" i="4" s="1"/>
  <c r="BN51" i="4" a="1"/>
  <c r="BN51" i="4" s="1"/>
  <c r="BO51" i="4" a="1"/>
  <c r="BO51" i="4" s="1"/>
  <c r="BM51" i="4" a="1"/>
  <c r="BM51" i="4" s="1"/>
  <c r="BZ51" i="4" s="1"/>
  <c r="BL51" i="4" a="1"/>
  <c r="BL51" i="4" s="1"/>
  <c r="AL51" i="4" s="1" a="1"/>
  <c r="AL51" i="4" s="1"/>
  <c r="AG51" i="4" a="1"/>
  <c r="AG51" i="4" s="1"/>
  <c r="AF51" i="4" a="1"/>
  <c r="AF51" i="4" s="1"/>
  <c r="AC51" i="4" a="1"/>
  <c r="AC51" i="4" s="1"/>
  <c r="AB51" i="4" a="1"/>
  <c r="AB51" i="4" s="1"/>
  <c r="AO51" i="4" s="1"/>
  <c r="AD51" i="4" a="1"/>
  <c r="AD51" i="4" s="1"/>
  <c r="AA51" i="4" a="1"/>
  <c r="AA51" i="4" s="1"/>
  <c r="BW51" i="4" s="1" a="1"/>
  <c r="BW51" i="4" s="1"/>
  <c r="BP51" i="4" l="1"/>
  <c r="BT51" i="4" s="1"/>
  <c r="BS51" i="4"/>
  <c r="AH51" i="4"/>
  <c r="AE51" i="4"/>
  <c r="AI51" i="4" s="1"/>
  <c r="BX51" i="4" l="1"/>
  <c r="AM51" i="4"/>
  <c r="AP51" i="4"/>
  <c r="AQ51" i="4"/>
  <c r="AR51" i="4"/>
  <c r="CC51" i="4"/>
  <c r="CA51" i="4"/>
  <c r="CB51" i="4"/>
  <c r="AN51" i="4" l="1"/>
  <c r="AJ51" i="4" s="1"/>
  <c r="AK51" i="4" s="1"/>
  <c r="BY51" i="4"/>
  <c r="BU51" i="4" s="1"/>
  <c r="BV51" i="4" s="1"/>
  <c r="CD51" i="4" l="1"/>
  <c r="H52" i="4" l="1"/>
  <c r="AS52" i="4"/>
  <c r="AT52" i="4" l="1" a="1"/>
  <c r="AT52" i="4" s="1"/>
  <c r="AV52" i="4" s="1" a="1"/>
  <c r="AV52" i="4" s="1"/>
  <c r="I52" i="4" a="1"/>
  <c r="I52" i="4" s="1"/>
  <c r="N52" i="4" s="1" a="1"/>
  <c r="N52" i="4" s="1"/>
  <c r="O52" i="4" l="1" a="1"/>
  <c r="O52" i="4" s="1"/>
  <c r="AW52" i="4" a="1"/>
  <c r="AW52" i="4" s="1"/>
  <c r="K52" i="4" a="1"/>
  <c r="K52" i="4" s="1"/>
  <c r="M52" i="4" a="1"/>
  <c r="M52" i="4" s="1"/>
  <c r="L52" i="4" a="1"/>
  <c r="L52" i="4" s="1"/>
  <c r="AZ52" i="4" a="1"/>
  <c r="AZ52" i="4" s="1"/>
  <c r="AX52" i="4" a="1"/>
  <c r="AX52" i="4" s="1"/>
  <c r="AY52" i="4" a="1"/>
  <c r="AY52" i="4" s="1"/>
  <c r="R52" i="4" a="1"/>
  <c r="R52" i="4" s="1"/>
  <c r="T52" i="4" s="1" a="1"/>
  <c r="T52" i="4" s="1"/>
  <c r="Q52" i="4" a="1"/>
  <c r="Q52" i="4" s="1"/>
  <c r="P52" i="4" a="1"/>
  <c r="P52" i="4" s="1"/>
  <c r="J52" i="4" a="1"/>
  <c r="J52" i="4" s="1"/>
  <c r="S52" i="4" a="1"/>
  <c r="S52" i="4" s="1"/>
  <c r="U52" i="4" s="1" a="1"/>
  <c r="U52" i="4" s="1"/>
  <c r="BC52" i="4" a="1"/>
  <c r="BC52" i="4" s="1"/>
  <c r="BE52" i="4" s="1" a="1"/>
  <c r="BE52" i="4" s="1"/>
  <c r="BB52" i="4" a="1"/>
  <c r="BB52" i="4" s="1"/>
  <c r="BA52" i="4" a="1"/>
  <c r="BA52" i="4" s="1"/>
  <c r="AU52" i="4" a="1"/>
  <c r="AU52" i="4" s="1"/>
  <c r="BD52" i="4" a="1"/>
  <c r="BD52" i="4" s="1"/>
  <c r="BF52" i="4" s="1" a="1"/>
  <c r="BF52" i="4" s="1"/>
  <c r="BI52" i="4" l="1"/>
  <c r="BH52" i="4"/>
  <c r="BG52" i="4"/>
  <c r="X52" i="4"/>
  <c r="W52" i="4"/>
  <c r="V52" i="4"/>
  <c r="Y52" i="4" l="1"/>
  <c r="Z52" i="4" s="1"/>
  <c r="AG52" i="4" s="1" a="1"/>
  <c r="AG52" i="4" s="1"/>
  <c r="BJ52" i="4"/>
  <c r="BK52" i="4" s="1"/>
  <c r="AB52" i="4" l="1" a="1"/>
  <c r="AB52" i="4" s="1"/>
  <c r="AO52" i="4" s="1"/>
  <c r="AA52" i="4" a="1"/>
  <c r="AA52" i="4" s="1"/>
  <c r="BW52" i="4" s="1" a="1"/>
  <c r="BW52" i="4" s="1"/>
  <c r="AD52" i="4" a="1"/>
  <c r="AD52" i="4" s="1"/>
  <c r="AC52" i="4" a="1"/>
  <c r="AC52" i="4" s="1"/>
  <c r="AF52" i="4" a="1"/>
  <c r="AF52" i="4" s="1"/>
  <c r="AH52" i="4" s="1"/>
  <c r="BR52" i="4" a="1"/>
  <c r="BR52" i="4" s="1"/>
  <c r="BQ52" i="4" a="1"/>
  <c r="BQ52" i="4" s="1"/>
  <c r="BN52" i="4" a="1"/>
  <c r="BN52" i="4" s="1"/>
  <c r="BO52" i="4" a="1"/>
  <c r="BO52" i="4" s="1"/>
  <c r="BM52" i="4" a="1"/>
  <c r="BM52" i="4" s="1"/>
  <c r="BZ52" i="4" s="1"/>
  <c r="BL52" i="4" a="1"/>
  <c r="BL52" i="4" s="1"/>
  <c r="AL52" i="4" s="1" a="1"/>
  <c r="AL52" i="4" s="1"/>
  <c r="AE52" i="4" l="1"/>
  <c r="AI52" i="4" s="1"/>
  <c r="BP52" i="4"/>
  <c r="BT52" i="4" s="1"/>
  <c r="BS52" i="4"/>
  <c r="BX52" i="4" l="1"/>
  <c r="AR52" i="4"/>
  <c r="AQ52" i="4"/>
  <c r="AP52" i="4"/>
  <c r="CC52" i="4"/>
  <c r="CA52" i="4"/>
  <c r="CB52" i="4"/>
  <c r="AM52" i="4"/>
  <c r="AN52" i="4" l="1"/>
  <c r="AJ52" i="4" s="1"/>
  <c r="AK52" i="4" s="1"/>
  <c r="BY52" i="4"/>
  <c r="BU52" i="4" s="1"/>
  <c r="BV52" i="4" s="1"/>
  <c r="CD52" i="4" l="1"/>
  <c r="H53" i="4" l="1"/>
  <c r="AS53" i="4"/>
  <c r="AT53" i="4" l="1" a="1"/>
  <c r="AT53" i="4" s="1"/>
  <c r="AV53" i="4" s="1" a="1"/>
  <c r="AV53" i="4" s="1"/>
  <c r="I53" i="4" a="1"/>
  <c r="I53" i="4" s="1"/>
  <c r="K53" i="4" s="1" a="1"/>
  <c r="K53" i="4" s="1"/>
  <c r="AZ53" i="4" l="1" a="1"/>
  <c r="AZ53" i="4" s="1"/>
  <c r="AX53" i="4" a="1"/>
  <c r="AX53" i="4" s="1"/>
  <c r="AY53" i="4" a="1"/>
  <c r="AY53" i="4" s="1"/>
  <c r="AW53" i="4" a="1"/>
  <c r="AW53" i="4" s="1"/>
  <c r="M53" i="4" a="1"/>
  <c r="M53" i="4" s="1"/>
  <c r="O53" i="4" a="1"/>
  <c r="O53" i="4" s="1"/>
  <c r="L53" i="4" a="1"/>
  <c r="L53" i="4" s="1"/>
  <c r="N53" i="4" a="1"/>
  <c r="N53" i="4" s="1"/>
  <c r="R53" i="4" a="1"/>
  <c r="R53" i="4" s="1"/>
  <c r="T53" i="4" s="1" a="1"/>
  <c r="T53" i="4" s="1"/>
  <c r="Q53" i="4" a="1"/>
  <c r="Q53" i="4" s="1"/>
  <c r="P53" i="4" a="1"/>
  <c r="P53" i="4" s="1"/>
  <c r="J53" i="4" a="1"/>
  <c r="J53" i="4" s="1"/>
  <c r="S53" i="4" a="1"/>
  <c r="S53" i="4" s="1"/>
  <c r="U53" i="4" s="1" a="1"/>
  <c r="U53" i="4" s="1"/>
  <c r="BC53" i="4" a="1"/>
  <c r="BC53" i="4" s="1"/>
  <c r="BE53" i="4" s="1" a="1"/>
  <c r="BE53" i="4" s="1"/>
  <c r="BA53" i="4" a="1"/>
  <c r="BA53" i="4" s="1"/>
  <c r="AU53" i="4" a="1"/>
  <c r="AU53" i="4" s="1"/>
  <c r="BB53" i="4" a="1"/>
  <c r="BB53" i="4" s="1"/>
  <c r="BD53" i="4" a="1"/>
  <c r="BD53" i="4" s="1"/>
  <c r="BF53" i="4" s="1" a="1"/>
  <c r="BF53" i="4" s="1"/>
  <c r="BI53" i="4" l="1"/>
  <c r="BG53" i="4"/>
  <c r="BH53" i="4"/>
  <c r="X53" i="4"/>
  <c r="W53" i="4"/>
  <c r="V53" i="4"/>
  <c r="Y53" i="4" l="1"/>
  <c r="Z53" i="4" s="1"/>
  <c r="AG53" i="4" s="1" a="1"/>
  <c r="AG53" i="4" s="1"/>
  <c r="BJ53" i="4"/>
  <c r="BK53" i="4" s="1"/>
  <c r="AB53" i="4" l="1" a="1"/>
  <c r="AB53" i="4" s="1"/>
  <c r="AO53" i="4" s="1"/>
  <c r="AF53" i="4" a="1"/>
  <c r="AF53" i="4" s="1"/>
  <c r="AA53" i="4" a="1"/>
  <c r="AA53" i="4" s="1"/>
  <c r="BW53" i="4" s="1" a="1"/>
  <c r="BW53" i="4" s="1"/>
  <c r="AD53" i="4" a="1"/>
  <c r="AD53" i="4" s="1"/>
  <c r="AC53" i="4" a="1"/>
  <c r="AC53" i="4" s="1"/>
  <c r="BR53" i="4" a="1"/>
  <c r="BR53" i="4" s="1"/>
  <c r="BQ53" i="4" a="1"/>
  <c r="BQ53" i="4" s="1"/>
  <c r="BN53" i="4" a="1"/>
  <c r="BN53" i="4" s="1"/>
  <c r="BO53" i="4" a="1"/>
  <c r="BO53" i="4" s="1"/>
  <c r="BM53" i="4" a="1"/>
  <c r="BM53" i="4" s="1"/>
  <c r="BZ53" i="4" s="1"/>
  <c r="BL53" i="4" a="1"/>
  <c r="BL53" i="4" s="1"/>
  <c r="AL53" i="4" s="1" a="1"/>
  <c r="AL53" i="4" s="1"/>
  <c r="AH53" i="4"/>
  <c r="AE53" i="4" l="1"/>
  <c r="AI53" i="4" s="1"/>
  <c r="BP53" i="4"/>
  <c r="BT53" i="4" s="1"/>
  <c r="BS53" i="4"/>
  <c r="BX53" i="4" l="1"/>
  <c r="AR53" i="4"/>
  <c r="AQ53" i="4"/>
  <c r="AP53" i="4"/>
  <c r="CC53" i="4"/>
  <c r="CA53" i="4"/>
  <c r="CB53" i="4"/>
  <c r="AM53" i="4"/>
  <c r="AN53" i="4" l="1"/>
  <c r="AJ53" i="4" s="1"/>
  <c r="AK53" i="4" s="1"/>
  <c r="BY53" i="4"/>
  <c r="BU53" i="4" s="1"/>
  <c r="BV53" i="4" s="1"/>
  <c r="CD53" i="4" l="1"/>
  <c r="H54" i="4" l="1"/>
  <c r="AS54" i="4"/>
  <c r="AT54" i="4" l="1" a="1"/>
  <c r="AT54" i="4" s="1"/>
  <c r="AV54" i="4" s="1" a="1"/>
  <c r="AV54" i="4" s="1"/>
  <c r="I54" i="4" a="1"/>
  <c r="I54" i="4" s="1"/>
  <c r="M54" i="4" s="1" a="1"/>
  <c r="M54" i="4" s="1"/>
  <c r="AW54" i="4" l="1" a="1"/>
  <c r="AW54" i="4" s="1"/>
  <c r="AX54" i="4" a="1"/>
  <c r="AX54" i="4" s="1"/>
  <c r="AY54" i="4" a="1"/>
  <c r="AY54" i="4" s="1"/>
  <c r="AZ54" i="4" a="1"/>
  <c r="AZ54" i="4" s="1"/>
  <c r="N54" i="4" a="1"/>
  <c r="N54" i="4" s="1"/>
  <c r="L54" i="4" a="1"/>
  <c r="L54" i="4" s="1"/>
  <c r="O54" i="4" a="1"/>
  <c r="O54" i="4" s="1"/>
  <c r="K54" i="4" a="1"/>
  <c r="K54" i="4" s="1"/>
  <c r="R54" i="4" a="1"/>
  <c r="R54" i="4" s="1"/>
  <c r="T54" i="4" s="1" a="1"/>
  <c r="T54" i="4" s="1"/>
  <c r="Q54" i="4" a="1"/>
  <c r="Q54" i="4" s="1"/>
  <c r="P54" i="4" a="1"/>
  <c r="P54" i="4" s="1"/>
  <c r="J54" i="4" a="1"/>
  <c r="J54" i="4" s="1"/>
  <c r="S54" i="4" a="1"/>
  <c r="S54" i="4" s="1"/>
  <c r="U54" i="4" s="1" a="1"/>
  <c r="U54" i="4" s="1"/>
  <c r="BC54" i="4" a="1"/>
  <c r="BC54" i="4" s="1"/>
  <c r="BE54" i="4" s="1" a="1"/>
  <c r="BE54" i="4" s="1"/>
  <c r="BA54" i="4" a="1"/>
  <c r="BA54" i="4" s="1"/>
  <c r="AU54" i="4" a="1"/>
  <c r="AU54" i="4" s="1"/>
  <c r="BB54" i="4" a="1"/>
  <c r="BB54" i="4" s="1"/>
  <c r="BD54" i="4" a="1"/>
  <c r="BD54" i="4" s="1"/>
  <c r="BF54" i="4" s="1" a="1"/>
  <c r="BF54" i="4" s="1"/>
  <c r="BI54" i="4" l="1"/>
  <c r="BG54" i="4"/>
  <c r="BH54" i="4"/>
  <c r="X54" i="4"/>
  <c r="W54" i="4"/>
  <c r="V54" i="4"/>
  <c r="Y54" i="4" l="1"/>
  <c r="Z54" i="4" s="1"/>
  <c r="AG54" i="4" s="1" a="1"/>
  <c r="AG54" i="4" s="1"/>
  <c r="BJ54" i="4"/>
  <c r="BK54" i="4" s="1"/>
  <c r="AB54" i="4" l="1" a="1"/>
  <c r="AB54" i="4" s="1"/>
  <c r="AO54" i="4" s="1"/>
  <c r="AA54" i="4" a="1"/>
  <c r="AA54" i="4" s="1"/>
  <c r="BW54" i="4" s="1" a="1"/>
  <c r="BW54" i="4" s="1"/>
  <c r="AD54" i="4" a="1"/>
  <c r="AD54" i="4" s="1"/>
  <c r="AC54" i="4" a="1"/>
  <c r="AC54" i="4" s="1"/>
  <c r="AF54" i="4" a="1"/>
  <c r="AF54" i="4" s="1"/>
  <c r="AH54" i="4" s="1"/>
  <c r="BR54" i="4" a="1"/>
  <c r="BR54" i="4" s="1"/>
  <c r="BQ54" i="4" a="1"/>
  <c r="BQ54" i="4" s="1"/>
  <c r="BN54" i="4" a="1"/>
  <c r="BN54" i="4" s="1"/>
  <c r="BO54" i="4" a="1"/>
  <c r="BO54" i="4" s="1"/>
  <c r="BM54" i="4" a="1"/>
  <c r="BM54" i="4" s="1"/>
  <c r="BZ54" i="4" s="1"/>
  <c r="BL54" i="4" a="1"/>
  <c r="BL54" i="4" s="1"/>
  <c r="AL54" i="4" s="1" a="1"/>
  <c r="AL54" i="4" s="1"/>
  <c r="AE54" i="4" l="1"/>
  <c r="AI54" i="4" s="1"/>
  <c r="BS54" i="4"/>
  <c r="BP54" i="4"/>
  <c r="BT54" i="4" s="1"/>
  <c r="AM54" i="4" l="1"/>
  <c r="BX54" i="4"/>
  <c r="AQ54" i="4"/>
  <c r="AP54" i="4"/>
  <c r="AR54" i="4"/>
  <c r="CB54" i="4"/>
  <c r="CA54" i="4"/>
  <c r="CC54" i="4"/>
  <c r="BY54" i="4" l="1"/>
  <c r="BU54" i="4" s="1"/>
  <c r="BV54" i="4" s="1"/>
  <c r="AN54" i="4"/>
  <c r="AJ54" i="4" s="1"/>
  <c r="AK54" i="4" s="1"/>
  <c r="CD54" i="4" l="1"/>
  <c r="H55" i="4" s="1"/>
  <c r="I55" i="4" s="1" a="1"/>
  <c r="I55" i="4" s="1"/>
  <c r="K55" i="4" s="1" a="1"/>
  <c r="K55" i="4" s="1"/>
  <c r="L55" i="4" l="1" a="1"/>
  <c r="L55" i="4" s="1"/>
  <c r="O55" i="4" a="1"/>
  <c r="O55" i="4" s="1"/>
  <c r="N55" i="4" a="1"/>
  <c r="N55" i="4" s="1"/>
  <c r="AS55" i="4"/>
  <c r="AT55" i="4" s="1" a="1"/>
  <c r="AT55" i="4" s="1"/>
  <c r="BB55" i="4" s="1" a="1"/>
  <c r="BB55" i="4" s="1"/>
  <c r="M55" i="4" a="1"/>
  <c r="M55" i="4" s="1"/>
  <c r="R55" i="4" a="1"/>
  <c r="R55" i="4" s="1"/>
  <c r="T55" i="4" s="1" a="1"/>
  <c r="T55" i="4" s="1"/>
  <c r="Q55" i="4" a="1"/>
  <c r="Q55" i="4" s="1"/>
  <c r="P55" i="4" a="1"/>
  <c r="P55" i="4" s="1"/>
  <c r="J55" i="4" a="1"/>
  <c r="J55" i="4" s="1"/>
  <c r="S55" i="4" a="1"/>
  <c r="S55" i="4" s="1"/>
  <c r="U55" i="4" s="1" a="1"/>
  <c r="U55" i="4" s="1"/>
  <c r="AV55" i="4" l="1" a="1"/>
  <c r="AV55" i="4" s="1"/>
  <c r="AY55" i="4" a="1"/>
  <c r="AY55" i="4" s="1"/>
  <c r="BD55" i="4" a="1"/>
  <c r="BD55" i="4" s="1"/>
  <c r="BF55" i="4" s="1" a="1"/>
  <c r="BF55" i="4" s="1"/>
  <c r="AZ55" i="4" a="1"/>
  <c r="AZ55" i="4" s="1"/>
  <c r="AU55" i="4" a="1"/>
  <c r="AU55" i="4" s="1"/>
  <c r="BA55" i="4" a="1"/>
  <c r="BA55" i="4" s="1"/>
  <c r="BC55" i="4" a="1"/>
  <c r="BC55" i="4" s="1"/>
  <c r="BE55" i="4" s="1" a="1"/>
  <c r="BE55" i="4" s="1"/>
  <c r="AX55" i="4" a="1"/>
  <c r="AX55" i="4" s="1"/>
  <c r="AW55" i="4" a="1"/>
  <c r="AW55" i="4" s="1"/>
  <c r="X55" i="4"/>
  <c r="W55" i="4"/>
  <c r="V55" i="4"/>
  <c r="BI55" i="4" l="1"/>
  <c r="BG55" i="4"/>
  <c r="BH55" i="4"/>
  <c r="Y55" i="4"/>
  <c r="Z55" i="4" s="1"/>
  <c r="AG55" i="4" s="1" a="1"/>
  <c r="AG55" i="4" s="1"/>
  <c r="BJ55" i="4" l="1"/>
  <c r="BK55" i="4" s="1"/>
  <c r="BQ55" i="4" s="1" a="1"/>
  <c r="BQ55" i="4" s="1"/>
  <c r="AA55" i="4" a="1"/>
  <c r="AA55" i="4" s="1"/>
  <c r="BW55" i="4" s="1" a="1"/>
  <c r="BW55" i="4" s="1"/>
  <c r="AD55" i="4" a="1"/>
  <c r="AD55" i="4" s="1"/>
  <c r="AB55" i="4" a="1"/>
  <c r="AB55" i="4" s="1"/>
  <c r="AO55" i="4" s="1"/>
  <c r="AC55" i="4" a="1"/>
  <c r="AC55" i="4" s="1"/>
  <c r="AF55" i="4" a="1"/>
  <c r="AF55" i="4" s="1"/>
  <c r="AH55" i="4" s="1"/>
  <c r="AE55" i="4" l="1"/>
  <c r="AI55" i="4" s="1"/>
  <c r="BL55" i="4" a="1"/>
  <c r="BL55" i="4" s="1"/>
  <c r="AL55" i="4" s="1" a="1"/>
  <c r="AL55" i="4" s="1"/>
  <c r="BN55" i="4" a="1"/>
  <c r="BN55" i="4" s="1"/>
  <c r="BO55" i="4" a="1"/>
  <c r="BO55" i="4" s="1"/>
  <c r="BR55" i="4" a="1"/>
  <c r="BR55" i="4" s="1"/>
  <c r="BS55" i="4" s="1"/>
  <c r="BM55" i="4" a="1"/>
  <c r="BM55" i="4" s="1"/>
  <c r="BZ55" i="4" s="1"/>
  <c r="BP55" i="4" l="1"/>
  <c r="BT55" i="4" s="1"/>
  <c r="AM55" i="4" s="1"/>
  <c r="BX55" i="4"/>
  <c r="AR55" i="4"/>
  <c r="AQ55" i="4"/>
  <c r="AP55" i="4"/>
  <c r="CC55" i="4"/>
  <c r="CA55" i="4"/>
  <c r="CB55" i="4"/>
  <c r="AN55" i="4" l="1"/>
  <c r="AJ55" i="4" s="1"/>
  <c r="AK55" i="4" s="1"/>
  <c r="BY55" i="4"/>
  <c r="BU55" i="4" s="1"/>
  <c r="BV55" i="4" s="1"/>
  <c r="CD55" i="4" l="1"/>
  <c r="H56" i="4" l="1"/>
  <c r="AS56" i="4"/>
  <c r="AT56" i="4" l="1" a="1"/>
  <c r="AT56" i="4" s="1"/>
  <c r="AV56" i="4" s="1" a="1"/>
  <c r="AV56" i="4" s="1"/>
  <c r="I56" i="4" a="1"/>
  <c r="I56" i="4" s="1"/>
  <c r="N56" i="4" s="1" a="1"/>
  <c r="N56" i="4" s="1"/>
  <c r="AW56" i="4" l="1" a="1"/>
  <c r="AW56" i="4" s="1"/>
  <c r="AX56" i="4" a="1"/>
  <c r="AX56" i="4" s="1"/>
  <c r="AZ56" i="4" a="1"/>
  <c r="AZ56" i="4" s="1"/>
  <c r="AY56" i="4" a="1"/>
  <c r="AY56" i="4" s="1"/>
  <c r="O56" i="4" a="1"/>
  <c r="O56" i="4" s="1"/>
  <c r="M56" i="4" a="1"/>
  <c r="M56" i="4" s="1"/>
  <c r="L56" i="4" a="1"/>
  <c r="L56" i="4" s="1"/>
  <c r="K56" i="4" a="1"/>
  <c r="K56" i="4" s="1"/>
  <c r="R56" i="4" a="1"/>
  <c r="R56" i="4" s="1"/>
  <c r="T56" i="4" s="1" a="1"/>
  <c r="T56" i="4" s="1"/>
  <c r="Q56" i="4" a="1"/>
  <c r="Q56" i="4" s="1"/>
  <c r="P56" i="4" a="1"/>
  <c r="P56" i="4" s="1"/>
  <c r="J56" i="4" a="1"/>
  <c r="J56" i="4" s="1"/>
  <c r="S56" i="4" a="1"/>
  <c r="S56" i="4" s="1"/>
  <c r="U56" i="4" s="1" a="1"/>
  <c r="U56" i="4" s="1"/>
  <c r="BC56" i="4" a="1"/>
  <c r="BC56" i="4" s="1"/>
  <c r="BE56" i="4" s="1" a="1"/>
  <c r="BE56" i="4" s="1"/>
  <c r="BA56" i="4" a="1"/>
  <c r="BA56" i="4" s="1"/>
  <c r="BB56" i="4" a="1"/>
  <c r="BB56" i="4" s="1"/>
  <c r="AU56" i="4" a="1"/>
  <c r="AU56" i="4" s="1"/>
  <c r="BD56" i="4" a="1"/>
  <c r="BD56" i="4" s="1"/>
  <c r="BF56" i="4" s="1" a="1"/>
  <c r="BF56" i="4" s="1"/>
  <c r="BI56" i="4" l="1"/>
  <c r="BH56" i="4"/>
  <c r="BG56" i="4"/>
  <c r="X56" i="4"/>
  <c r="W56" i="4"/>
  <c r="V56" i="4"/>
  <c r="Y56" i="4" l="1"/>
  <c r="Z56" i="4" s="1"/>
  <c r="AG56" i="4" s="1" a="1"/>
  <c r="AG56" i="4" s="1"/>
  <c r="BJ56" i="4"/>
  <c r="BK56" i="4" s="1"/>
  <c r="AA56" i="4" l="1" a="1"/>
  <c r="AA56" i="4" s="1"/>
  <c r="BW56" i="4" s="1" a="1"/>
  <c r="BW56" i="4" s="1"/>
  <c r="AD56" i="4" a="1"/>
  <c r="AD56" i="4" s="1"/>
  <c r="AB56" i="4" a="1"/>
  <c r="AB56" i="4" s="1"/>
  <c r="AO56" i="4" s="1"/>
  <c r="AC56" i="4" a="1"/>
  <c r="AC56" i="4" s="1"/>
  <c r="AF56" i="4" a="1"/>
  <c r="AF56" i="4" s="1"/>
  <c r="AH56" i="4" s="1"/>
  <c r="BR56" i="4" a="1"/>
  <c r="BR56" i="4" s="1"/>
  <c r="BQ56" i="4" a="1"/>
  <c r="BQ56" i="4" s="1"/>
  <c r="BN56" i="4" a="1"/>
  <c r="BN56" i="4" s="1"/>
  <c r="BM56" i="4" a="1"/>
  <c r="BM56" i="4" s="1"/>
  <c r="BZ56" i="4" s="1"/>
  <c r="BO56" i="4" a="1"/>
  <c r="BO56" i="4" s="1"/>
  <c r="BL56" i="4" a="1"/>
  <c r="BL56" i="4" s="1"/>
  <c r="AL56" i="4" s="1" a="1"/>
  <c r="AL56" i="4" s="1"/>
  <c r="AE56" i="4" l="1"/>
  <c r="AI56" i="4" s="1"/>
  <c r="BP56" i="4"/>
  <c r="BT56" i="4" s="1"/>
  <c r="BS56" i="4"/>
  <c r="BX56" i="4" l="1"/>
  <c r="AR56" i="4"/>
  <c r="AQ56" i="4"/>
  <c r="AP56" i="4"/>
  <c r="CC56" i="4"/>
  <c r="CA56" i="4"/>
  <c r="CB56" i="4"/>
  <c r="AM56" i="4"/>
  <c r="AN56" i="4" l="1"/>
  <c r="AJ56" i="4" s="1"/>
  <c r="AK56" i="4" s="1"/>
  <c r="BY56" i="4"/>
  <c r="BU56" i="4" s="1"/>
  <c r="BV56" i="4" s="1"/>
  <c r="CD56" i="4" l="1"/>
  <c r="H57" i="4" l="1"/>
  <c r="AS57" i="4"/>
  <c r="AT57" i="4" l="1" a="1"/>
  <c r="AT57" i="4" s="1"/>
  <c r="AV57" i="4" s="1" a="1"/>
  <c r="AV57" i="4" s="1"/>
  <c r="I57" i="4" a="1"/>
  <c r="I57" i="4" s="1"/>
  <c r="M57" i="4" s="1" a="1"/>
  <c r="M57" i="4" s="1"/>
  <c r="AW57" i="4" l="1" a="1"/>
  <c r="AW57" i="4" s="1"/>
  <c r="AZ57" i="4" a="1"/>
  <c r="AZ57" i="4" s="1"/>
  <c r="AX57" i="4" a="1"/>
  <c r="AX57" i="4" s="1"/>
  <c r="AY57" i="4" a="1"/>
  <c r="AY57" i="4" s="1"/>
  <c r="O57" i="4" a="1"/>
  <c r="O57" i="4" s="1"/>
  <c r="N57" i="4" a="1"/>
  <c r="N57" i="4" s="1"/>
  <c r="L57" i="4" a="1"/>
  <c r="L57" i="4" s="1"/>
  <c r="K57" i="4" a="1"/>
  <c r="K57" i="4" s="1"/>
  <c r="R57" i="4" a="1"/>
  <c r="R57" i="4" s="1"/>
  <c r="T57" i="4" s="1" a="1"/>
  <c r="T57" i="4" s="1"/>
  <c r="Q57" i="4" a="1"/>
  <c r="Q57" i="4" s="1"/>
  <c r="P57" i="4" a="1"/>
  <c r="P57" i="4" s="1"/>
  <c r="J57" i="4" a="1"/>
  <c r="J57" i="4" s="1"/>
  <c r="S57" i="4" a="1"/>
  <c r="S57" i="4" s="1"/>
  <c r="U57" i="4" s="1" a="1"/>
  <c r="U57" i="4" s="1"/>
  <c r="BC57" i="4" a="1"/>
  <c r="BC57" i="4" s="1"/>
  <c r="BE57" i="4" s="1" a="1"/>
  <c r="BE57" i="4" s="1"/>
  <c r="BB57" i="4" a="1"/>
  <c r="BB57" i="4" s="1"/>
  <c r="BA57" i="4" a="1"/>
  <c r="BA57" i="4" s="1"/>
  <c r="AU57" i="4" a="1"/>
  <c r="AU57" i="4" s="1"/>
  <c r="BD57" i="4" a="1"/>
  <c r="BD57" i="4" s="1"/>
  <c r="BF57" i="4" s="1" a="1"/>
  <c r="BF57" i="4" s="1"/>
  <c r="BI57" i="4" l="1"/>
  <c r="BH57" i="4"/>
  <c r="BG57" i="4"/>
  <c r="X57" i="4"/>
  <c r="W57" i="4"/>
  <c r="V57" i="4"/>
  <c r="Y57" i="4" l="1"/>
  <c r="Z57" i="4" s="1"/>
  <c r="AG57" i="4" s="1" a="1"/>
  <c r="AG57" i="4" s="1"/>
  <c r="BJ57" i="4"/>
  <c r="BK57" i="4" s="1"/>
  <c r="AA57" i="4" l="1" a="1"/>
  <c r="AA57" i="4" s="1"/>
  <c r="BW57" i="4" s="1" a="1"/>
  <c r="BW57" i="4" s="1"/>
  <c r="AD57" i="4" a="1"/>
  <c r="AD57" i="4" s="1"/>
  <c r="AB57" i="4" a="1"/>
  <c r="AB57" i="4" s="1"/>
  <c r="AO57" i="4" s="1"/>
  <c r="AC57" i="4" a="1"/>
  <c r="AC57" i="4" s="1"/>
  <c r="AF57" i="4" a="1"/>
  <c r="AF57" i="4" s="1"/>
  <c r="AH57" i="4" s="1"/>
  <c r="BR57" i="4" a="1"/>
  <c r="BR57" i="4" s="1"/>
  <c r="BQ57" i="4" a="1"/>
  <c r="BQ57" i="4" s="1"/>
  <c r="BN57" i="4" a="1"/>
  <c r="BN57" i="4" s="1"/>
  <c r="BM57" i="4" a="1"/>
  <c r="BM57" i="4" s="1"/>
  <c r="BZ57" i="4" s="1"/>
  <c r="BO57" i="4" a="1"/>
  <c r="BO57" i="4" s="1"/>
  <c r="BL57" i="4" a="1"/>
  <c r="BL57" i="4" s="1"/>
  <c r="AL57" i="4" s="1" a="1"/>
  <c r="AL57" i="4" s="1"/>
  <c r="AE57" i="4" l="1"/>
  <c r="AI57" i="4" s="1"/>
  <c r="BP57" i="4"/>
  <c r="BT57" i="4" s="1"/>
  <c r="BS57" i="4"/>
  <c r="BX57" i="4" l="1"/>
  <c r="AR57" i="4"/>
  <c r="AQ57" i="4"/>
  <c r="AP57" i="4"/>
  <c r="CC57" i="4"/>
  <c r="CA57" i="4"/>
  <c r="CB57" i="4"/>
  <c r="AM57" i="4"/>
  <c r="AN57" i="4" s="1"/>
  <c r="AJ57" i="4" s="1"/>
  <c r="AK57" i="4" s="1"/>
  <c r="BY57" i="4" l="1"/>
  <c r="BU57" i="4" s="1"/>
  <c r="BV57" i="4" s="1"/>
  <c r="CD57" i="4" s="1"/>
  <c r="H58" i="4" l="1"/>
  <c r="AS58" i="4"/>
  <c r="AT58" i="4" l="1" a="1"/>
  <c r="AT58" i="4" s="1"/>
  <c r="AV58" i="4" s="1" a="1"/>
  <c r="AV58" i="4" s="1"/>
  <c r="I58" i="4" a="1"/>
  <c r="I58" i="4" s="1"/>
  <c r="M58" i="4" s="1" a="1"/>
  <c r="M58" i="4" s="1"/>
  <c r="AZ58" i="4" l="1" a="1"/>
  <c r="AZ58" i="4" s="1"/>
  <c r="AW58" i="4" a="1"/>
  <c r="AW58" i="4" s="1"/>
  <c r="AX58" i="4" a="1"/>
  <c r="AX58" i="4" s="1"/>
  <c r="AY58" i="4" a="1"/>
  <c r="AY58" i="4" s="1"/>
  <c r="N58" i="4" a="1"/>
  <c r="N58" i="4" s="1"/>
  <c r="L58" i="4" a="1"/>
  <c r="L58" i="4" s="1"/>
  <c r="O58" i="4" a="1"/>
  <c r="O58" i="4" s="1"/>
  <c r="K58" i="4" a="1"/>
  <c r="K58" i="4" s="1"/>
  <c r="R58" i="4" a="1"/>
  <c r="R58" i="4" s="1"/>
  <c r="T58" i="4" s="1" a="1"/>
  <c r="T58" i="4" s="1"/>
  <c r="Q58" i="4" a="1"/>
  <c r="Q58" i="4" s="1"/>
  <c r="P58" i="4" a="1"/>
  <c r="P58" i="4" s="1"/>
  <c r="J58" i="4" a="1"/>
  <c r="J58" i="4" s="1"/>
  <c r="S58" i="4" a="1"/>
  <c r="S58" i="4" s="1"/>
  <c r="U58" i="4" s="1" a="1"/>
  <c r="U58" i="4" s="1"/>
  <c r="BC58" i="4" a="1"/>
  <c r="BC58" i="4" s="1"/>
  <c r="BE58" i="4" s="1" a="1"/>
  <c r="BE58" i="4" s="1"/>
  <c r="BB58" i="4" a="1"/>
  <c r="BB58" i="4" s="1"/>
  <c r="BA58" i="4" a="1"/>
  <c r="BA58" i="4" s="1"/>
  <c r="AU58" i="4" a="1"/>
  <c r="AU58" i="4" s="1"/>
  <c r="BD58" i="4" a="1"/>
  <c r="BD58" i="4" s="1"/>
  <c r="BF58" i="4" s="1" a="1"/>
  <c r="BF58" i="4" s="1"/>
  <c r="BI58" i="4" l="1"/>
  <c r="BH58" i="4"/>
  <c r="BG58" i="4"/>
  <c r="X58" i="4"/>
  <c r="W58" i="4"/>
  <c r="V58" i="4"/>
  <c r="Y58" i="4" l="1"/>
  <c r="Z58" i="4" s="1"/>
  <c r="AG58" i="4" s="1" a="1"/>
  <c r="AG58" i="4" s="1"/>
  <c r="BJ58" i="4"/>
  <c r="BK58" i="4" s="1"/>
  <c r="AA58" i="4" l="1" a="1"/>
  <c r="AA58" i="4" s="1"/>
  <c r="BW58" i="4" s="1" a="1"/>
  <c r="BW58" i="4" s="1"/>
  <c r="AC58" i="4" a="1"/>
  <c r="AC58" i="4" s="1"/>
  <c r="AD58" i="4" a="1"/>
  <c r="AD58" i="4" s="1"/>
  <c r="AB58" i="4" a="1"/>
  <c r="AB58" i="4" s="1"/>
  <c r="AO58" i="4" s="1"/>
  <c r="AF58" i="4" a="1"/>
  <c r="AF58" i="4" s="1"/>
  <c r="AH58" i="4" s="1"/>
  <c r="BR58" i="4" a="1"/>
  <c r="BR58" i="4" s="1"/>
  <c r="BQ58" i="4" a="1"/>
  <c r="BQ58" i="4" s="1"/>
  <c r="BN58" i="4" a="1"/>
  <c r="BN58" i="4" s="1"/>
  <c r="BM58" i="4" a="1"/>
  <c r="BM58" i="4" s="1"/>
  <c r="BZ58" i="4" s="1"/>
  <c r="BO58" i="4" a="1"/>
  <c r="BO58" i="4" s="1"/>
  <c r="BL58" i="4" a="1"/>
  <c r="BL58" i="4" s="1"/>
  <c r="AL58" i="4" s="1" a="1"/>
  <c r="AL58" i="4" s="1"/>
  <c r="AE58" i="4" l="1"/>
  <c r="AI58" i="4" s="1"/>
  <c r="BP58" i="4"/>
  <c r="BT58" i="4" s="1"/>
  <c r="BS58" i="4"/>
  <c r="BX58" i="4" l="1"/>
  <c r="AR58" i="4"/>
  <c r="AQ58" i="4"/>
  <c r="AP58" i="4"/>
  <c r="CC58" i="4"/>
  <c r="CA58" i="4"/>
  <c r="CB58" i="4"/>
  <c r="AM58" i="4"/>
  <c r="AN58" i="4" l="1"/>
  <c r="AJ58" i="4" s="1"/>
  <c r="AK58" i="4" s="1"/>
  <c r="BY58" i="4"/>
  <c r="BU58" i="4" s="1"/>
  <c r="BV58" i="4" s="1"/>
  <c r="CD58" i="4" l="1"/>
  <c r="H59" i="4" l="1"/>
  <c r="AS59" i="4"/>
  <c r="AT59" i="4" l="1" a="1"/>
  <c r="AT59" i="4" s="1"/>
  <c r="AV59" i="4" s="1" a="1"/>
  <c r="AV59" i="4" s="1"/>
  <c r="I59" i="4" a="1"/>
  <c r="I59" i="4" s="1"/>
  <c r="N59" i="4" s="1" a="1"/>
  <c r="N59" i="4" s="1"/>
  <c r="AW59" i="4" l="1" a="1"/>
  <c r="AW59" i="4" s="1"/>
  <c r="AZ59" i="4" a="1"/>
  <c r="AZ59" i="4" s="1"/>
  <c r="AX59" i="4" a="1"/>
  <c r="AX59" i="4" s="1"/>
  <c r="AY59" i="4" a="1"/>
  <c r="AY59" i="4" s="1"/>
  <c r="L59" i="4" a="1"/>
  <c r="L59" i="4" s="1"/>
  <c r="K59" i="4" a="1"/>
  <c r="K59" i="4" s="1"/>
  <c r="O59" i="4" a="1"/>
  <c r="O59" i="4" s="1"/>
  <c r="M59" i="4" a="1"/>
  <c r="M59" i="4" s="1"/>
  <c r="R59" i="4" a="1"/>
  <c r="R59" i="4" s="1"/>
  <c r="T59" i="4" s="1" a="1"/>
  <c r="T59" i="4" s="1"/>
  <c r="Q59" i="4" a="1"/>
  <c r="Q59" i="4" s="1"/>
  <c r="P59" i="4" a="1"/>
  <c r="P59" i="4" s="1"/>
  <c r="J59" i="4" a="1"/>
  <c r="J59" i="4" s="1"/>
  <c r="S59" i="4" a="1"/>
  <c r="S59" i="4" s="1"/>
  <c r="U59" i="4" s="1" a="1"/>
  <c r="U59" i="4" s="1"/>
  <c r="BC59" i="4" a="1"/>
  <c r="BC59" i="4" s="1"/>
  <c r="BE59" i="4" s="1" a="1"/>
  <c r="BE59" i="4" s="1"/>
  <c r="BB59" i="4" a="1"/>
  <c r="BB59" i="4" s="1"/>
  <c r="BA59" i="4" a="1"/>
  <c r="BA59" i="4" s="1"/>
  <c r="AU59" i="4" a="1"/>
  <c r="AU59" i="4" s="1"/>
  <c r="BD59" i="4" a="1"/>
  <c r="BD59" i="4" s="1"/>
  <c r="BF59" i="4" s="1" a="1"/>
  <c r="BF59" i="4" s="1"/>
  <c r="BI59" i="4" l="1"/>
  <c r="BH59" i="4"/>
  <c r="BG59" i="4"/>
  <c r="X59" i="4"/>
  <c r="W59" i="4"/>
  <c r="V59" i="4"/>
  <c r="Y59" i="4" l="1"/>
  <c r="Z59" i="4" s="1"/>
  <c r="AG59" i="4" s="1" a="1"/>
  <c r="AG59" i="4" s="1"/>
  <c r="BJ59" i="4"/>
  <c r="BK59" i="4" s="1"/>
  <c r="BO59" i="4" s="1" a="1"/>
  <c r="BO59" i="4" s="1"/>
  <c r="BM59" i="4" l="1" a="1"/>
  <c r="BM59" i="4" s="1"/>
  <c r="BZ59" i="4" s="1"/>
  <c r="BN59" i="4" a="1"/>
  <c r="BN59" i="4" s="1"/>
  <c r="BQ59" i="4" a="1"/>
  <c r="BQ59" i="4" s="1"/>
  <c r="BR59" i="4" a="1"/>
  <c r="BR59" i="4" s="1"/>
  <c r="AC59" i="4" a="1"/>
  <c r="AC59" i="4" s="1"/>
  <c r="AA59" i="4" a="1"/>
  <c r="AA59" i="4" s="1"/>
  <c r="BW59" i="4" s="1" a="1"/>
  <c r="BW59" i="4" s="1"/>
  <c r="AD59" i="4" a="1"/>
  <c r="AD59" i="4" s="1"/>
  <c r="AB59" i="4" a="1"/>
  <c r="AB59" i="4" s="1"/>
  <c r="AO59" i="4" s="1"/>
  <c r="AF59" i="4" a="1"/>
  <c r="AF59" i="4" s="1"/>
  <c r="AH59" i="4" s="1"/>
  <c r="BL59" i="4" a="1"/>
  <c r="BL59" i="4" s="1"/>
  <c r="AL59" i="4" s="1" a="1"/>
  <c r="AL59" i="4" s="1"/>
  <c r="BP59" i="4"/>
  <c r="BT59" i="4" l="1"/>
  <c r="BS59" i="4"/>
  <c r="CC59" i="4" s="1"/>
  <c r="AE59" i="4"/>
  <c r="AI59" i="4" s="1"/>
  <c r="BX59" i="4" s="1"/>
  <c r="AM59" i="4" l="1"/>
  <c r="BY59" i="4" s="1"/>
  <c r="BU59" i="4" s="1"/>
  <c r="BV59" i="4" s="1"/>
  <c r="AP59" i="4"/>
  <c r="AQ59" i="4"/>
  <c r="AR59" i="4"/>
  <c r="CB59" i="4"/>
  <c r="CA59" i="4"/>
  <c r="AN59" i="4" l="1"/>
  <c r="AJ59" i="4" s="1"/>
  <c r="AK59" i="4" s="1"/>
  <c r="CD59" i="4" s="1"/>
  <c r="H60" i="4" s="1"/>
  <c r="AS60" i="4" l="1"/>
  <c r="AT60" i="4" s="1" a="1"/>
  <c r="AT60" i="4" s="1"/>
  <c r="I60" i="4" a="1"/>
  <c r="I60" i="4" s="1"/>
  <c r="K60" i="4" s="1" a="1"/>
  <c r="K60" i="4" s="1"/>
  <c r="L60" i="4" l="1" a="1"/>
  <c r="L60" i="4" s="1"/>
  <c r="N60" i="4" a="1"/>
  <c r="N60" i="4" s="1"/>
  <c r="M60" i="4" a="1"/>
  <c r="M60" i="4" s="1"/>
  <c r="O60" i="4" a="1"/>
  <c r="O60" i="4" s="1"/>
  <c r="AW60" i="4" a="1"/>
  <c r="AW60" i="4" s="1"/>
  <c r="AZ60" i="4" a="1"/>
  <c r="AZ60" i="4" s="1"/>
  <c r="AX60" i="4" a="1"/>
  <c r="AX60" i="4" s="1"/>
  <c r="AV60" i="4" a="1"/>
  <c r="AV60" i="4" s="1"/>
  <c r="AY60" i="4" a="1"/>
  <c r="AY60" i="4" s="1"/>
  <c r="R60" i="4" a="1"/>
  <c r="R60" i="4" s="1"/>
  <c r="T60" i="4" s="1" a="1"/>
  <c r="T60" i="4" s="1"/>
  <c r="Q60" i="4" a="1"/>
  <c r="Q60" i="4" s="1"/>
  <c r="P60" i="4" a="1"/>
  <c r="P60" i="4" s="1"/>
  <c r="J60" i="4" a="1"/>
  <c r="J60" i="4" s="1"/>
  <c r="S60" i="4" a="1"/>
  <c r="S60" i="4" s="1"/>
  <c r="U60" i="4" s="1" a="1"/>
  <c r="U60" i="4" s="1"/>
  <c r="BC60" i="4" a="1"/>
  <c r="BC60" i="4" s="1"/>
  <c r="BE60" i="4" s="1" a="1"/>
  <c r="BE60" i="4" s="1"/>
  <c r="BB60" i="4" a="1"/>
  <c r="BB60" i="4" s="1"/>
  <c r="BA60" i="4" a="1"/>
  <c r="BA60" i="4" s="1"/>
  <c r="AU60" i="4" a="1"/>
  <c r="AU60" i="4" s="1"/>
  <c r="BD60" i="4" a="1"/>
  <c r="BD60" i="4" s="1"/>
  <c r="BF60" i="4" s="1" a="1"/>
  <c r="BF60" i="4" s="1"/>
  <c r="BI60" i="4" l="1"/>
  <c r="BH60" i="4"/>
  <c r="BG60" i="4"/>
  <c r="X60" i="4"/>
  <c r="W60" i="4"/>
  <c r="V60" i="4"/>
  <c r="Y60" i="4" l="1"/>
  <c r="Z60" i="4" s="1"/>
  <c r="AG60" i="4" s="1" a="1"/>
  <c r="AG60" i="4" s="1"/>
  <c r="BJ60" i="4"/>
  <c r="BK60" i="4" s="1"/>
  <c r="BO60" i="4" s="1" a="1"/>
  <c r="BO60" i="4" s="1"/>
  <c r="BM60" i="4" l="1" a="1"/>
  <c r="BM60" i="4" s="1"/>
  <c r="BZ60" i="4" s="1"/>
  <c r="BN60" i="4" a="1"/>
  <c r="BN60" i="4" s="1"/>
  <c r="BP60" i="4" s="1"/>
  <c r="BQ60" i="4" a="1"/>
  <c r="BQ60" i="4" s="1"/>
  <c r="AA60" i="4" a="1"/>
  <c r="AA60" i="4" s="1"/>
  <c r="BW60" i="4" s="1" a="1"/>
  <c r="BW60" i="4" s="1"/>
  <c r="BR60" i="4" a="1"/>
  <c r="BR60" i="4" s="1"/>
  <c r="AD60" i="4" a="1"/>
  <c r="AD60" i="4" s="1"/>
  <c r="AC60" i="4" a="1"/>
  <c r="AC60" i="4" s="1"/>
  <c r="AB60" i="4" a="1"/>
  <c r="AB60" i="4" s="1"/>
  <c r="AO60" i="4" s="1"/>
  <c r="AF60" i="4" a="1"/>
  <c r="AF60" i="4" s="1"/>
  <c r="AH60" i="4" s="1"/>
  <c r="BL60" i="4" a="1"/>
  <c r="BL60" i="4" s="1"/>
  <c r="AL60" i="4" s="1" a="1"/>
  <c r="AL60" i="4" s="1"/>
  <c r="BT60" i="4" l="1"/>
  <c r="BS60" i="4"/>
  <c r="CC60" i="4" s="1"/>
  <c r="AE60" i="4"/>
  <c r="AI60" i="4" s="1"/>
  <c r="BX60" i="4" s="1"/>
  <c r="AM60" i="4" l="1"/>
  <c r="AP60" i="4"/>
  <c r="AQ60" i="4"/>
  <c r="CB60" i="4"/>
  <c r="AR60" i="4"/>
  <c r="CA60" i="4"/>
  <c r="AN60" i="4"/>
  <c r="AJ60" i="4" s="1"/>
  <c r="AK60" i="4" s="1"/>
  <c r="BY60" i="4"/>
  <c r="BU60" i="4" s="1"/>
  <c r="BV60" i="4" s="1"/>
  <c r="CD60" i="4" l="1"/>
  <c r="H61" i="4" l="1"/>
  <c r="AS61" i="4"/>
  <c r="AT61" i="4" l="1" a="1"/>
  <c r="AT61" i="4" s="1"/>
  <c r="AV61" i="4" s="1" a="1"/>
  <c r="AV61" i="4" s="1"/>
  <c r="I61" i="4" a="1"/>
  <c r="I61" i="4" s="1"/>
  <c r="K61" i="4" s="1" a="1"/>
  <c r="K61" i="4" s="1"/>
  <c r="O61" i="4" l="1" a="1"/>
  <c r="O61" i="4" s="1"/>
  <c r="N61" i="4" a="1"/>
  <c r="N61" i="4" s="1"/>
  <c r="AZ61" i="4" a="1"/>
  <c r="AZ61" i="4" s="1"/>
  <c r="AX61" i="4" a="1"/>
  <c r="AX61" i="4" s="1"/>
  <c r="AY61" i="4" a="1"/>
  <c r="AY61" i="4" s="1"/>
  <c r="AW61" i="4" a="1"/>
  <c r="AW61" i="4" s="1"/>
  <c r="L61" i="4" a="1"/>
  <c r="L61" i="4" s="1"/>
  <c r="M61" i="4" a="1"/>
  <c r="M61" i="4" s="1"/>
  <c r="R61" i="4" a="1"/>
  <c r="R61" i="4" s="1"/>
  <c r="T61" i="4" s="1" a="1"/>
  <c r="T61" i="4" s="1"/>
  <c r="Q61" i="4" a="1"/>
  <c r="Q61" i="4" s="1"/>
  <c r="P61" i="4" a="1"/>
  <c r="P61" i="4" s="1"/>
  <c r="J61" i="4" a="1"/>
  <c r="J61" i="4" s="1"/>
  <c r="S61" i="4" a="1"/>
  <c r="S61" i="4" s="1"/>
  <c r="U61" i="4" s="1" a="1"/>
  <c r="U61" i="4" s="1"/>
  <c r="BC61" i="4" a="1"/>
  <c r="BC61" i="4" s="1"/>
  <c r="BE61" i="4" s="1" a="1"/>
  <c r="BE61" i="4" s="1"/>
  <c r="BB61" i="4" a="1"/>
  <c r="BB61" i="4" s="1"/>
  <c r="BA61" i="4" a="1"/>
  <c r="BA61" i="4" s="1"/>
  <c r="AU61" i="4" a="1"/>
  <c r="AU61" i="4" s="1"/>
  <c r="BD61" i="4" a="1"/>
  <c r="BD61" i="4" s="1"/>
  <c r="BF61" i="4" s="1" a="1"/>
  <c r="BF61" i="4" s="1"/>
  <c r="BI61" i="4" l="1"/>
  <c r="BH61" i="4"/>
  <c r="BG61" i="4"/>
  <c r="X61" i="4"/>
  <c r="W61" i="4"/>
  <c r="V61" i="4"/>
  <c r="Y61" i="4" l="1"/>
  <c r="Z61" i="4" s="1"/>
  <c r="AB61" i="4" s="1" a="1"/>
  <c r="AB61" i="4" s="1"/>
  <c r="AO61" i="4" s="1"/>
  <c r="BJ61" i="4"/>
  <c r="BK61" i="4" s="1"/>
  <c r="BO61" i="4" s="1" a="1"/>
  <c r="BO61" i="4" s="1"/>
  <c r="BM61" i="4" l="1" a="1"/>
  <c r="BM61" i="4" s="1"/>
  <c r="BZ61" i="4" s="1"/>
  <c r="AA61" i="4" a="1"/>
  <c r="AA61" i="4" s="1"/>
  <c r="BW61" i="4" s="1" a="1"/>
  <c r="BW61" i="4" s="1"/>
  <c r="BQ61" i="4" a="1"/>
  <c r="BQ61" i="4" s="1"/>
  <c r="BN61" i="4" a="1"/>
  <c r="BN61" i="4" s="1"/>
  <c r="BP61" i="4" s="1"/>
  <c r="AF61" i="4" a="1"/>
  <c r="AF61" i="4" s="1"/>
  <c r="BR61" i="4" a="1"/>
  <c r="BR61" i="4" s="1"/>
  <c r="AD61" i="4" a="1"/>
  <c r="AD61" i="4" s="1"/>
  <c r="AG61" i="4" a="1"/>
  <c r="AG61" i="4" s="1"/>
  <c r="AC61" i="4" a="1"/>
  <c r="AC61" i="4" s="1"/>
  <c r="BL61" i="4" a="1"/>
  <c r="BL61" i="4" s="1"/>
  <c r="AL61" i="4" s="1" a="1"/>
  <c r="AL61" i="4" s="1"/>
  <c r="BT61" i="4" l="1"/>
  <c r="AE61" i="4"/>
  <c r="AI61" i="4" s="1"/>
  <c r="BS61" i="4"/>
  <c r="AH61" i="4"/>
  <c r="AM61" i="4" l="1"/>
  <c r="BX61" i="4"/>
  <c r="BY61" i="4" s="1"/>
  <c r="BU61" i="4" s="1"/>
  <c r="BV61" i="4" s="1"/>
  <c r="AQ61" i="4"/>
  <c r="AP61" i="4"/>
  <c r="CB61" i="4"/>
  <c r="AR61" i="4"/>
  <c r="CC61" i="4"/>
  <c r="CA61" i="4"/>
  <c r="AN61" i="4"/>
  <c r="AJ61" i="4" s="1"/>
  <c r="AK61" i="4" s="1"/>
  <c r="CD61" i="4" l="1"/>
  <c r="H62" i="4" l="1"/>
  <c r="AS62" i="4"/>
  <c r="AT62" i="4" l="1" a="1"/>
  <c r="AT62" i="4" s="1"/>
  <c r="AV62" i="4" s="1" a="1"/>
  <c r="AV62" i="4" s="1"/>
  <c r="I62" i="4" a="1"/>
  <c r="I62" i="4" s="1"/>
  <c r="K62" i="4" s="1" a="1"/>
  <c r="K62" i="4" s="1"/>
  <c r="AW62" i="4" l="1" a="1"/>
  <c r="AW62" i="4" s="1"/>
  <c r="AZ62" i="4" a="1"/>
  <c r="AZ62" i="4" s="1"/>
  <c r="AX62" i="4" a="1"/>
  <c r="AX62" i="4" s="1"/>
  <c r="AY62" i="4" a="1"/>
  <c r="AY62" i="4" s="1"/>
  <c r="N62" i="4" a="1"/>
  <c r="N62" i="4" s="1"/>
  <c r="O62" i="4" a="1"/>
  <c r="O62" i="4" s="1"/>
  <c r="M62" i="4" a="1"/>
  <c r="M62" i="4" s="1"/>
  <c r="L62" i="4" a="1"/>
  <c r="L62" i="4" s="1"/>
  <c r="R62" i="4" a="1"/>
  <c r="R62" i="4" s="1"/>
  <c r="T62" i="4" s="1" a="1"/>
  <c r="T62" i="4" s="1"/>
  <c r="Q62" i="4" a="1"/>
  <c r="Q62" i="4" s="1"/>
  <c r="P62" i="4" a="1"/>
  <c r="P62" i="4" s="1"/>
  <c r="J62" i="4" a="1"/>
  <c r="J62" i="4" s="1"/>
  <c r="S62" i="4" a="1"/>
  <c r="S62" i="4" s="1"/>
  <c r="U62" i="4" s="1" a="1"/>
  <c r="U62" i="4" s="1"/>
  <c r="BC62" i="4" a="1"/>
  <c r="BC62" i="4" s="1"/>
  <c r="BE62" i="4" s="1" a="1"/>
  <c r="BE62" i="4" s="1"/>
  <c r="BB62" i="4" a="1"/>
  <c r="BB62" i="4" s="1"/>
  <c r="BA62" i="4" a="1"/>
  <c r="BA62" i="4" s="1"/>
  <c r="AU62" i="4" a="1"/>
  <c r="AU62" i="4" s="1"/>
  <c r="BD62" i="4" a="1"/>
  <c r="BD62" i="4" s="1"/>
  <c r="BF62" i="4" s="1" a="1"/>
  <c r="BF62" i="4" s="1"/>
  <c r="BI62" i="4" l="1"/>
  <c r="BH62" i="4"/>
  <c r="BG62" i="4"/>
  <c r="X62" i="4"/>
  <c r="W62" i="4"/>
  <c r="V62" i="4"/>
  <c r="Y62" i="4" l="1"/>
  <c r="Z62" i="4" s="1"/>
  <c r="AG62" i="4" s="1" a="1"/>
  <c r="AG62" i="4" s="1"/>
  <c r="BJ62" i="4"/>
  <c r="BK62" i="4" s="1"/>
  <c r="BL62" i="4" s="1" a="1"/>
  <c r="BL62" i="4" s="1"/>
  <c r="AL62" i="4" s="1" a="1"/>
  <c r="AL62" i="4" s="1"/>
  <c r="BO62" i="4" l="1" a="1"/>
  <c r="BO62" i="4" s="1"/>
  <c r="BM62" i="4" a="1"/>
  <c r="BM62" i="4" s="1"/>
  <c r="BZ62" i="4" s="1"/>
  <c r="BN62" i="4" a="1"/>
  <c r="BN62" i="4" s="1"/>
  <c r="BQ62" i="4" a="1"/>
  <c r="BQ62" i="4" s="1"/>
  <c r="BR62" i="4" a="1"/>
  <c r="BR62" i="4" s="1"/>
  <c r="AD62" i="4" a="1"/>
  <c r="AD62" i="4" s="1"/>
  <c r="AA62" i="4" a="1"/>
  <c r="AA62" i="4" s="1"/>
  <c r="BW62" i="4" s="1" a="1"/>
  <c r="BW62" i="4" s="1"/>
  <c r="AC62" i="4" a="1"/>
  <c r="AC62" i="4" s="1"/>
  <c r="AB62" i="4" a="1"/>
  <c r="AB62" i="4" s="1"/>
  <c r="AO62" i="4" s="1"/>
  <c r="AF62" i="4" a="1"/>
  <c r="AF62" i="4" s="1"/>
  <c r="AH62" i="4" s="1"/>
  <c r="BP62" i="4" l="1"/>
  <c r="BT62" i="4" s="1"/>
  <c r="BS62" i="4"/>
  <c r="CC62" i="4" s="1"/>
  <c r="AE62" i="4"/>
  <c r="AI62" i="4" s="1"/>
  <c r="BX62" i="4" s="1"/>
  <c r="AQ62" i="4" l="1"/>
  <c r="AP62" i="4"/>
  <c r="AR62" i="4"/>
  <c r="CB62" i="4"/>
  <c r="CA62" i="4"/>
  <c r="AM62" i="4"/>
  <c r="BY62" i="4" s="1"/>
  <c r="BU62" i="4" s="1"/>
  <c r="BV62" i="4" s="1"/>
  <c r="AN62" i="4" l="1"/>
  <c r="AJ62" i="4" s="1"/>
  <c r="AK62" i="4" s="1"/>
  <c r="CD62" i="4" s="1"/>
  <c r="H63" i="4" s="1"/>
  <c r="I63" i="4" s="1" a="1"/>
  <c r="I63" i="4" s="1"/>
  <c r="K63" i="4" s="1" a="1"/>
  <c r="K63" i="4" s="1"/>
  <c r="L63" i="4" l="1" a="1"/>
  <c r="L63" i="4" s="1"/>
  <c r="N63" i="4" a="1"/>
  <c r="N63" i="4" s="1"/>
  <c r="AS63" i="4"/>
  <c r="AT63" i="4" s="1" a="1"/>
  <c r="AT63" i="4" s="1"/>
  <c r="BC63" i="4" s="1" a="1"/>
  <c r="BC63" i="4" s="1"/>
  <c r="BE63" i="4" s="1" a="1"/>
  <c r="BE63" i="4" s="1"/>
  <c r="O63" i="4" a="1"/>
  <c r="O63" i="4" s="1"/>
  <c r="M63" i="4" a="1"/>
  <c r="M63" i="4" s="1"/>
  <c r="R63" i="4" a="1"/>
  <c r="R63" i="4" s="1"/>
  <c r="T63" i="4" s="1" a="1"/>
  <c r="T63" i="4" s="1"/>
  <c r="Q63" i="4" a="1"/>
  <c r="Q63" i="4" s="1"/>
  <c r="P63" i="4" a="1"/>
  <c r="P63" i="4" s="1"/>
  <c r="J63" i="4" a="1"/>
  <c r="J63" i="4" s="1"/>
  <c r="S63" i="4" a="1"/>
  <c r="S63" i="4" s="1"/>
  <c r="U63" i="4" s="1" a="1"/>
  <c r="U63" i="4" s="1"/>
  <c r="AZ63" i="4" l="1" a="1"/>
  <c r="AZ63" i="4" s="1"/>
  <c r="AW63" i="4" a="1"/>
  <c r="AW63" i="4" s="1"/>
  <c r="AV63" i="4" a="1"/>
  <c r="AV63" i="4" s="1"/>
  <c r="AY63" i="4" a="1"/>
  <c r="AY63" i="4" s="1"/>
  <c r="BD63" i="4" a="1"/>
  <c r="BD63" i="4" s="1"/>
  <c r="BF63" i="4" s="1" a="1"/>
  <c r="BF63" i="4" s="1"/>
  <c r="BG63" i="4" s="1"/>
  <c r="BB63" i="4" a="1"/>
  <c r="BB63" i="4" s="1"/>
  <c r="AU63" i="4" a="1"/>
  <c r="AU63" i="4" s="1"/>
  <c r="BA63" i="4" a="1"/>
  <c r="BA63" i="4" s="1"/>
  <c r="AX63" i="4" a="1"/>
  <c r="AX63" i="4" s="1"/>
  <c r="X63" i="4"/>
  <c r="W63" i="4"/>
  <c r="V63" i="4"/>
  <c r="BH63" i="4" l="1"/>
  <c r="BI63" i="4"/>
  <c r="BJ63" i="4" s="1"/>
  <c r="BK63" i="4" s="1"/>
  <c r="BQ63" i="4" s="1" a="1"/>
  <c r="BQ63" i="4" s="1"/>
  <c r="Y63" i="4"/>
  <c r="Z63" i="4" s="1"/>
  <c r="AG63" i="4" s="1" a="1"/>
  <c r="AG63" i="4" s="1"/>
  <c r="BL63" i="4" l="1" a="1"/>
  <c r="BL63" i="4" s="1"/>
  <c r="AL63" i="4" s="1" a="1"/>
  <c r="AL63" i="4" s="1"/>
  <c r="BO63" i="4" a="1"/>
  <c r="BO63" i="4" s="1"/>
  <c r="BM63" i="4" a="1"/>
  <c r="BM63" i="4" s="1"/>
  <c r="BZ63" i="4" s="1"/>
  <c r="BN63" i="4" a="1"/>
  <c r="BN63" i="4" s="1"/>
  <c r="BR63" i="4" a="1"/>
  <c r="BR63" i="4" s="1"/>
  <c r="BS63" i="4" s="1"/>
  <c r="AB63" i="4" a="1"/>
  <c r="AB63" i="4" s="1"/>
  <c r="AO63" i="4" s="1"/>
  <c r="AA63" i="4" a="1"/>
  <c r="AA63" i="4" s="1"/>
  <c r="BW63" i="4" s="1" a="1"/>
  <c r="BW63" i="4" s="1"/>
  <c r="AD63" i="4" a="1"/>
  <c r="AD63" i="4" s="1"/>
  <c r="AC63" i="4" a="1"/>
  <c r="AC63" i="4" s="1"/>
  <c r="AF63" i="4" a="1"/>
  <c r="AF63" i="4" s="1"/>
  <c r="AH63" i="4" s="1"/>
  <c r="BP63" i="4" l="1"/>
  <c r="BT63" i="4" s="1"/>
  <c r="AE63" i="4"/>
  <c r="AI63" i="4" s="1"/>
  <c r="BX63" i="4" s="1"/>
  <c r="CA63" i="4"/>
  <c r="CC63" i="4"/>
  <c r="CB63" i="4"/>
  <c r="AR63" i="4"/>
  <c r="AP63" i="4"/>
  <c r="AQ63" i="4"/>
  <c r="AM63" i="4" l="1"/>
  <c r="AN63" i="4" s="1"/>
  <c r="AJ63" i="4" s="1"/>
  <c r="AK63" i="4" s="1"/>
  <c r="BY63" i="4" l="1"/>
  <c r="BU63" i="4" s="1"/>
  <c r="BV63" i="4" s="1"/>
  <c r="CD63" i="4" s="1"/>
  <c r="H64" i="4" l="1"/>
  <c r="AS64" i="4"/>
  <c r="AT64" i="4" l="1" a="1"/>
  <c r="AT64" i="4" s="1"/>
  <c r="AV64" i="4" s="1" a="1"/>
  <c r="AV64" i="4" s="1"/>
  <c r="I64" i="4" a="1"/>
  <c r="I64" i="4" s="1"/>
  <c r="O64" i="4" s="1" a="1"/>
  <c r="O64" i="4" s="1"/>
  <c r="AX64" i="4" l="1" a="1"/>
  <c r="AX64" i="4" s="1"/>
  <c r="AZ64" i="4" a="1"/>
  <c r="AZ64" i="4" s="1"/>
  <c r="AW64" i="4" a="1"/>
  <c r="AW64" i="4" s="1"/>
  <c r="AY64" i="4" a="1"/>
  <c r="AY64" i="4" s="1"/>
  <c r="L64" i="4" a="1"/>
  <c r="L64" i="4" s="1"/>
  <c r="N64" i="4" a="1"/>
  <c r="N64" i="4" s="1"/>
  <c r="M64" i="4" a="1"/>
  <c r="M64" i="4" s="1"/>
  <c r="K64" i="4" a="1"/>
  <c r="K64" i="4" s="1"/>
  <c r="R64" i="4" a="1"/>
  <c r="R64" i="4" s="1"/>
  <c r="T64" i="4" s="1" a="1"/>
  <c r="T64" i="4" s="1"/>
  <c r="J64" i="4" a="1"/>
  <c r="J64" i="4" s="1"/>
  <c r="P64" i="4" a="1"/>
  <c r="P64" i="4" s="1"/>
  <c r="Q64" i="4" a="1"/>
  <c r="Q64" i="4" s="1"/>
  <c r="S64" i="4" a="1"/>
  <c r="S64" i="4" s="1"/>
  <c r="U64" i="4" s="1" a="1"/>
  <c r="U64" i="4" s="1"/>
  <c r="BC64" i="4" a="1"/>
  <c r="BC64" i="4" s="1"/>
  <c r="BE64" i="4" s="1" a="1"/>
  <c r="BE64" i="4" s="1"/>
  <c r="AU64" i="4" a="1"/>
  <c r="AU64" i="4" s="1"/>
  <c r="BB64" i="4" a="1"/>
  <c r="BB64" i="4" s="1"/>
  <c r="BA64" i="4" a="1"/>
  <c r="BA64" i="4" s="1"/>
  <c r="BD64" i="4" a="1"/>
  <c r="BD64" i="4" s="1"/>
  <c r="BF64" i="4" s="1" a="1"/>
  <c r="BF64" i="4" s="1"/>
  <c r="BG64" i="4" l="1"/>
  <c r="BH64" i="4"/>
  <c r="BI64" i="4"/>
  <c r="V64" i="4"/>
  <c r="W64" i="4"/>
  <c r="X64" i="4"/>
  <c r="Y64" i="4" s="1"/>
  <c r="Z64" i="4" s="1"/>
  <c r="BJ64" i="4" l="1"/>
  <c r="BK64" i="4" s="1"/>
  <c r="BR64" i="4" s="1" a="1"/>
  <c r="BR64" i="4" s="1"/>
  <c r="AG64" i="4" a="1"/>
  <c r="AG64" i="4" s="1"/>
  <c r="AF64" i="4" a="1"/>
  <c r="AF64" i="4" s="1"/>
  <c r="AC64" i="4" a="1"/>
  <c r="AC64" i="4" s="1"/>
  <c r="AB64" i="4" a="1"/>
  <c r="AB64" i="4" s="1"/>
  <c r="AO64" i="4" s="1"/>
  <c r="AD64" i="4" a="1"/>
  <c r="AD64" i="4" s="1"/>
  <c r="AA64" i="4" a="1"/>
  <c r="AA64" i="4" s="1"/>
  <c r="BW64" i="4" s="1" a="1"/>
  <c r="BW64" i="4" s="1"/>
  <c r="BL64" i="4" l="1" a="1"/>
  <c r="BL64" i="4" s="1"/>
  <c r="AL64" i="4" s="1" a="1"/>
  <c r="AL64" i="4" s="1"/>
  <c r="BQ64" i="4" a="1"/>
  <c r="BQ64" i="4" s="1"/>
  <c r="BS64" i="4" s="1"/>
  <c r="BO64" i="4" a="1"/>
  <c r="BO64" i="4" s="1"/>
  <c r="BN64" i="4" a="1"/>
  <c r="BN64" i="4" s="1"/>
  <c r="BM64" i="4" a="1"/>
  <c r="BM64" i="4" s="1"/>
  <c r="BZ64" i="4" s="1"/>
  <c r="AE64" i="4"/>
  <c r="AI64" i="4" s="1"/>
  <c r="AH64" i="4"/>
  <c r="BP64" i="4" l="1"/>
  <c r="BT64" i="4" s="1"/>
  <c r="AM64" i="4" s="1"/>
  <c r="BX64" i="4"/>
  <c r="CA64" i="4"/>
  <c r="CC64" i="4"/>
  <c r="CB64" i="4"/>
  <c r="AQ64" i="4"/>
  <c r="AP64" i="4"/>
  <c r="AR64" i="4"/>
  <c r="AN64" i="4" l="1"/>
  <c r="AJ64" i="4" s="1"/>
  <c r="AK64" i="4" s="1"/>
  <c r="BY64" i="4"/>
  <c r="BU64" i="4" s="1"/>
  <c r="BV64" i="4" s="1"/>
  <c r="CD64" i="4" l="1"/>
  <c r="H65" i="4" l="1"/>
  <c r="AS65" i="4"/>
  <c r="AT65" i="4" l="1" a="1"/>
  <c r="AT65" i="4" s="1"/>
  <c r="AV65" i="4" s="1" a="1"/>
  <c r="AV65" i="4" s="1"/>
  <c r="I65" i="4" a="1"/>
  <c r="I65" i="4" s="1"/>
  <c r="K65" i="4" s="1" a="1"/>
  <c r="K65" i="4" s="1"/>
  <c r="AY65" i="4" l="1" a="1"/>
  <c r="AY65" i="4" s="1"/>
  <c r="AX65" i="4" a="1"/>
  <c r="AX65" i="4" s="1"/>
  <c r="AW65" i="4" a="1"/>
  <c r="AW65" i="4" s="1"/>
  <c r="AZ65" i="4" a="1"/>
  <c r="AZ65" i="4" s="1"/>
  <c r="M65" i="4" a="1"/>
  <c r="M65" i="4" s="1"/>
  <c r="L65" i="4" a="1"/>
  <c r="L65" i="4" s="1"/>
  <c r="N65" i="4" a="1"/>
  <c r="N65" i="4" s="1"/>
  <c r="O65" i="4" a="1"/>
  <c r="O65" i="4" s="1"/>
  <c r="R65" i="4" a="1"/>
  <c r="R65" i="4" s="1"/>
  <c r="T65" i="4" s="1" a="1"/>
  <c r="T65" i="4" s="1"/>
  <c r="J65" i="4" a="1"/>
  <c r="J65" i="4" s="1"/>
  <c r="P65" i="4" a="1"/>
  <c r="P65" i="4" s="1"/>
  <c r="Q65" i="4" a="1"/>
  <c r="Q65" i="4" s="1"/>
  <c r="S65" i="4" a="1"/>
  <c r="S65" i="4" s="1"/>
  <c r="U65" i="4" s="1" a="1"/>
  <c r="U65" i="4" s="1"/>
  <c r="BC65" i="4" a="1"/>
  <c r="BC65" i="4" s="1"/>
  <c r="BE65" i="4" s="1" a="1"/>
  <c r="BE65" i="4" s="1"/>
  <c r="AU65" i="4" a="1"/>
  <c r="AU65" i="4" s="1"/>
  <c r="BA65" i="4" a="1"/>
  <c r="BA65" i="4" s="1"/>
  <c r="BB65" i="4" a="1"/>
  <c r="BB65" i="4" s="1"/>
  <c r="BD65" i="4" a="1"/>
  <c r="BD65" i="4" s="1"/>
  <c r="BF65" i="4" s="1" a="1"/>
  <c r="BF65" i="4" s="1"/>
  <c r="BG65" i="4" l="1"/>
  <c r="BH65" i="4"/>
  <c r="BI65" i="4"/>
  <c r="V65" i="4"/>
  <c r="W65" i="4"/>
  <c r="X65" i="4"/>
  <c r="Y65" i="4" l="1"/>
  <c r="Z65" i="4" s="1"/>
  <c r="AG65" i="4" s="1" a="1"/>
  <c r="AG65" i="4" s="1"/>
  <c r="BJ65" i="4"/>
  <c r="BK65" i="4" s="1"/>
  <c r="BO65" i="4" s="1" a="1"/>
  <c r="BO65" i="4" s="1"/>
  <c r="BN65" i="4" l="1" a="1"/>
  <c r="BN65" i="4" s="1"/>
  <c r="BP65" i="4" s="1"/>
  <c r="AA65" i="4" a="1"/>
  <c r="AA65" i="4" s="1"/>
  <c r="BW65" i="4" s="1" a="1"/>
  <c r="BW65" i="4" s="1"/>
  <c r="BR65" i="4" a="1"/>
  <c r="BR65" i="4" s="1"/>
  <c r="BM65" i="4" a="1"/>
  <c r="BM65" i="4" s="1"/>
  <c r="BZ65" i="4" s="1"/>
  <c r="AB65" i="4" a="1"/>
  <c r="AB65" i="4" s="1"/>
  <c r="AO65" i="4" s="1"/>
  <c r="BQ65" i="4" a="1"/>
  <c r="BQ65" i="4" s="1"/>
  <c r="AD65" i="4" a="1"/>
  <c r="AD65" i="4" s="1"/>
  <c r="AC65" i="4" a="1"/>
  <c r="AC65" i="4" s="1"/>
  <c r="AF65" i="4" a="1"/>
  <c r="AF65" i="4" s="1"/>
  <c r="AH65" i="4" s="1"/>
  <c r="BL65" i="4" a="1"/>
  <c r="BL65" i="4" s="1"/>
  <c r="AL65" i="4" s="1" a="1"/>
  <c r="AL65" i="4" s="1"/>
  <c r="BS65" i="4" l="1"/>
  <c r="CA65" i="4" s="1"/>
  <c r="AE65" i="4"/>
  <c r="AI65" i="4" s="1"/>
  <c r="BX65" i="4" s="1"/>
  <c r="BT65" i="4"/>
  <c r="AM65" i="4" s="1"/>
  <c r="AR65" i="4" l="1"/>
  <c r="AP65" i="4"/>
  <c r="AQ65" i="4"/>
  <c r="CC65" i="4"/>
  <c r="CB65" i="4"/>
  <c r="AN65" i="4"/>
  <c r="AJ65" i="4" s="1"/>
  <c r="AK65" i="4" s="1"/>
  <c r="BY65" i="4"/>
  <c r="BU65" i="4" s="1"/>
  <c r="BV65" i="4" s="1"/>
  <c r="CD65" i="4" l="1"/>
  <c r="H66" i="4" l="1"/>
  <c r="AS66" i="4"/>
  <c r="AT66" i="4" l="1" a="1"/>
  <c r="AT66" i="4" s="1"/>
  <c r="AV66" i="4" s="1" a="1"/>
  <c r="AV66" i="4" s="1"/>
  <c r="I66" i="4" a="1"/>
  <c r="I66" i="4" s="1"/>
  <c r="O66" i="4" s="1" a="1"/>
  <c r="O66" i="4" s="1"/>
  <c r="AX66" i="4" l="1" a="1"/>
  <c r="AX66" i="4" s="1"/>
  <c r="AW66" i="4" a="1"/>
  <c r="AW66" i="4" s="1"/>
  <c r="AZ66" i="4" a="1"/>
  <c r="AZ66" i="4" s="1"/>
  <c r="AY66" i="4" a="1"/>
  <c r="AY66" i="4" s="1"/>
  <c r="L66" i="4" a="1"/>
  <c r="L66" i="4" s="1"/>
  <c r="K66" i="4" a="1"/>
  <c r="K66" i="4" s="1"/>
  <c r="N66" i="4" a="1"/>
  <c r="N66" i="4" s="1"/>
  <c r="M66" i="4" a="1"/>
  <c r="M66" i="4" s="1"/>
  <c r="R66" i="4" a="1"/>
  <c r="R66" i="4" s="1"/>
  <c r="T66" i="4" s="1" a="1"/>
  <c r="T66" i="4" s="1"/>
  <c r="Q66" i="4" a="1"/>
  <c r="Q66" i="4" s="1"/>
  <c r="J66" i="4" a="1"/>
  <c r="J66" i="4" s="1"/>
  <c r="P66" i="4" a="1"/>
  <c r="P66" i="4" s="1"/>
  <c r="S66" i="4" a="1"/>
  <c r="S66" i="4" s="1"/>
  <c r="U66" i="4" s="1" a="1"/>
  <c r="U66" i="4" s="1"/>
  <c r="BC66" i="4" a="1"/>
  <c r="BC66" i="4" s="1"/>
  <c r="BE66" i="4" s="1" a="1"/>
  <c r="BE66" i="4" s="1"/>
  <c r="AU66" i="4" a="1"/>
  <c r="AU66" i="4" s="1"/>
  <c r="BB66" i="4" a="1"/>
  <c r="BB66" i="4" s="1"/>
  <c r="BA66" i="4" a="1"/>
  <c r="BA66" i="4" s="1"/>
  <c r="BD66" i="4" a="1"/>
  <c r="BD66" i="4" s="1"/>
  <c r="BF66" i="4" s="1" a="1"/>
  <c r="BF66" i="4" s="1"/>
  <c r="BG66" i="4" l="1"/>
  <c r="BH66" i="4"/>
  <c r="BI66" i="4"/>
  <c r="BJ66" i="4" s="1"/>
  <c r="BK66" i="4" s="1"/>
  <c r="W66" i="4"/>
  <c r="V66" i="4"/>
  <c r="X66" i="4"/>
  <c r="Y66" i="4" s="1"/>
  <c r="Z66" i="4" s="1"/>
  <c r="AG66" i="4" l="1" a="1"/>
  <c r="AG66" i="4" s="1"/>
  <c r="AF66" i="4" a="1"/>
  <c r="AF66" i="4" s="1"/>
  <c r="AC66" i="4" a="1"/>
  <c r="AC66" i="4" s="1"/>
  <c r="AB66" i="4" a="1"/>
  <c r="AB66" i="4" s="1"/>
  <c r="AO66" i="4" s="1"/>
  <c r="AD66" i="4" a="1"/>
  <c r="AD66" i="4" s="1"/>
  <c r="AA66" i="4" a="1"/>
  <c r="AA66" i="4" s="1"/>
  <c r="BW66" i="4" s="1" a="1"/>
  <c r="BW66" i="4" s="1"/>
  <c r="BR66" i="4" a="1"/>
  <c r="BR66" i="4" s="1"/>
  <c r="BQ66" i="4" a="1"/>
  <c r="BQ66" i="4" s="1"/>
  <c r="BN66" i="4" a="1"/>
  <c r="BN66" i="4" s="1"/>
  <c r="BM66" i="4" a="1"/>
  <c r="BM66" i="4" s="1"/>
  <c r="BZ66" i="4" s="1"/>
  <c r="BO66" i="4" a="1"/>
  <c r="BO66" i="4" s="1"/>
  <c r="BL66" i="4" a="1"/>
  <c r="BL66" i="4" s="1"/>
  <c r="AL66" i="4" s="1" a="1"/>
  <c r="AL66" i="4" s="1"/>
  <c r="BP66" i="4" l="1"/>
  <c r="BT66" i="4" s="1"/>
  <c r="BS66" i="4"/>
  <c r="AE66" i="4"/>
  <c r="AI66" i="4" s="1"/>
  <c r="AH66" i="4"/>
  <c r="BX66" i="4" l="1"/>
  <c r="CA66" i="4"/>
  <c r="CC66" i="4"/>
  <c r="CB66" i="4"/>
  <c r="AQ66" i="4"/>
  <c r="AP66" i="4"/>
  <c r="AR66" i="4"/>
  <c r="AM66" i="4"/>
  <c r="AN66" i="4" l="1"/>
  <c r="AJ66" i="4" s="1"/>
  <c r="AK66" i="4" s="1"/>
  <c r="BY66" i="4"/>
  <c r="BU66" i="4" s="1"/>
  <c r="BV66" i="4" s="1"/>
  <c r="CD66" i="4" l="1"/>
  <c r="AS67" i="4" l="1"/>
  <c r="H67" i="4"/>
  <c r="I67" i="4" l="1" a="1"/>
  <c r="I67" i="4" s="1"/>
  <c r="L67" i="4" s="1" a="1"/>
  <c r="L67" i="4" s="1"/>
  <c r="AT67" i="4" a="1"/>
  <c r="AT67" i="4" s="1"/>
  <c r="AX67" i="4" s="1" a="1"/>
  <c r="AX67" i="4" s="1"/>
  <c r="K67" i="4" l="1" a="1"/>
  <c r="K67" i="4" s="1"/>
  <c r="O67" i="4" a="1"/>
  <c r="O67" i="4" s="1"/>
  <c r="M67" i="4" a="1"/>
  <c r="M67" i="4" s="1"/>
  <c r="N67" i="4" a="1"/>
  <c r="N67" i="4" s="1"/>
  <c r="AW67" i="4" a="1"/>
  <c r="AW67" i="4" s="1"/>
  <c r="AV67" i="4" a="1"/>
  <c r="AV67" i="4" s="1"/>
  <c r="AY67" i="4" a="1"/>
  <c r="AY67" i="4" s="1"/>
  <c r="AZ67" i="4" a="1"/>
  <c r="AZ67" i="4" s="1"/>
  <c r="BD67" i="4" a="1"/>
  <c r="BD67" i="4" s="1"/>
  <c r="BF67" i="4" s="1" a="1"/>
  <c r="BF67" i="4" s="1"/>
  <c r="BA67" i="4" a="1"/>
  <c r="BA67" i="4" s="1"/>
  <c r="BB67" i="4" a="1"/>
  <c r="BB67" i="4" s="1"/>
  <c r="AU67" i="4" a="1"/>
  <c r="AU67" i="4" s="1"/>
  <c r="BC67" i="4" a="1"/>
  <c r="BC67" i="4" s="1"/>
  <c r="BE67" i="4" s="1" a="1"/>
  <c r="BE67" i="4" s="1"/>
  <c r="S67" i="4" a="1"/>
  <c r="S67" i="4" s="1"/>
  <c r="U67" i="4" s="1" a="1"/>
  <c r="U67" i="4" s="1"/>
  <c r="P67" i="4" a="1"/>
  <c r="P67" i="4" s="1"/>
  <c r="J67" i="4" a="1"/>
  <c r="J67" i="4" s="1"/>
  <c r="Q67" i="4" a="1"/>
  <c r="Q67" i="4" s="1"/>
  <c r="R67" i="4" a="1"/>
  <c r="R67" i="4" s="1"/>
  <c r="T67" i="4" s="1" a="1"/>
  <c r="T67" i="4" s="1"/>
  <c r="X67" i="4" l="1"/>
  <c r="V67" i="4"/>
  <c r="W67" i="4"/>
  <c r="BI67" i="4"/>
  <c r="BH67" i="4"/>
  <c r="BG67" i="4"/>
  <c r="Y67" i="4" l="1"/>
  <c r="Z67" i="4" s="1"/>
  <c r="AA67" i="4" s="1" a="1"/>
  <c r="AA67" i="4" s="1"/>
  <c r="BW67" i="4" s="1" a="1"/>
  <c r="BW67" i="4" s="1"/>
  <c r="BJ67" i="4"/>
  <c r="BK67" i="4" s="1"/>
  <c r="BL67" i="4" s="1" a="1"/>
  <c r="BL67" i="4" s="1"/>
  <c r="AL67" i="4" s="1" a="1"/>
  <c r="AL67" i="4" s="1"/>
  <c r="AB67" i="4" l="1" a="1"/>
  <c r="AB67" i="4" s="1"/>
  <c r="AO67" i="4" s="1"/>
  <c r="AF67" i="4" a="1"/>
  <c r="AF67" i="4" s="1"/>
  <c r="AG67" i="4" a="1"/>
  <c r="AG67" i="4" s="1"/>
  <c r="AD67" i="4" a="1"/>
  <c r="AD67" i="4" s="1"/>
  <c r="AC67" i="4" a="1"/>
  <c r="AC67" i="4" s="1"/>
  <c r="BR67" i="4" a="1"/>
  <c r="BR67" i="4" s="1"/>
  <c r="BM67" i="4" a="1"/>
  <c r="BM67" i="4" s="1"/>
  <c r="BZ67" i="4" s="1"/>
  <c r="BQ67" i="4" a="1"/>
  <c r="BQ67" i="4" s="1"/>
  <c r="BO67" i="4" a="1"/>
  <c r="BO67" i="4" s="1"/>
  <c r="BN67" i="4" a="1"/>
  <c r="BN67" i="4" s="1"/>
  <c r="AE67" i="4" l="1"/>
  <c r="AI67" i="4" s="1"/>
  <c r="AH67" i="4"/>
  <c r="BS67" i="4"/>
  <c r="BP67" i="4"/>
  <c r="BT67" i="4" s="1"/>
  <c r="CB67" i="4" l="1"/>
  <c r="BX67" i="4"/>
  <c r="AM67" i="4"/>
  <c r="CA67" i="4"/>
  <c r="CC67" i="4"/>
  <c r="AR67" i="4"/>
  <c r="AQ67" i="4"/>
  <c r="AP67" i="4"/>
  <c r="BY67" i="4" l="1"/>
  <c r="BU67" i="4" s="1"/>
  <c r="BV67" i="4" s="1"/>
  <c r="AN67" i="4"/>
  <c r="AJ67" i="4" s="1"/>
  <c r="AK67" i="4" s="1"/>
  <c r="CD67" i="4" l="1"/>
  <c r="AS68" i="4" s="1"/>
  <c r="AT68" i="4" s="1" a="1"/>
  <c r="AT68" i="4" s="1"/>
  <c r="AY68" i="4" s="1" a="1"/>
  <c r="AY68" i="4" s="1"/>
  <c r="BB68" i="4" l="1" a="1"/>
  <c r="BB68" i="4" s="1"/>
  <c r="AW68" i="4" a="1"/>
  <c r="AW68" i="4" s="1"/>
  <c r="AX68" i="4" a="1"/>
  <c r="AX68" i="4" s="1"/>
  <c r="BA68" i="4" a="1"/>
  <c r="BA68" i="4" s="1"/>
  <c r="AV68" i="4" a="1"/>
  <c r="AV68" i="4" s="1"/>
  <c r="BC68" i="4" a="1"/>
  <c r="BC68" i="4" s="1"/>
  <c r="BE68" i="4" s="1" a="1"/>
  <c r="BE68" i="4" s="1"/>
  <c r="BD68" i="4" a="1"/>
  <c r="BD68" i="4" s="1"/>
  <c r="BF68" i="4" s="1" a="1"/>
  <c r="BF68" i="4" s="1"/>
  <c r="AZ68" i="4" a="1"/>
  <c r="AZ68" i="4" s="1"/>
  <c r="AU68" i="4" a="1"/>
  <c r="AU68" i="4" s="1"/>
  <c r="H68" i="4"/>
  <c r="BI68" i="4" l="1"/>
  <c r="BH68" i="4"/>
  <c r="BG68" i="4"/>
  <c r="I68" i="4" a="1"/>
  <c r="I68" i="4" s="1"/>
  <c r="K68" i="4" s="1" a="1"/>
  <c r="K68" i="4" s="1"/>
  <c r="BJ68" i="4" l="1"/>
  <c r="BK68" i="4" s="1"/>
  <c r="BL68" i="4" s="1" a="1"/>
  <c r="BL68" i="4" s="1"/>
  <c r="M68" i="4" a="1"/>
  <c r="M68" i="4" s="1"/>
  <c r="N68" i="4" a="1"/>
  <c r="N68" i="4" s="1"/>
  <c r="L68" i="4" a="1"/>
  <c r="L68" i="4" s="1"/>
  <c r="O68" i="4" a="1"/>
  <c r="O68" i="4" s="1"/>
  <c r="J68" i="4" a="1"/>
  <c r="J68" i="4" s="1"/>
  <c r="Q68" i="4" a="1"/>
  <c r="Q68" i="4" s="1"/>
  <c r="R68" i="4" a="1"/>
  <c r="R68" i="4" s="1"/>
  <c r="T68" i="4" s="1" a="1"/>
  <c r="T68" i="4" s="1"/>
  <c r="P68" i="4" a="1"/>
  <c r="P68" i="4" s="1"/>
  <c r="S68" i="4" a="1"/>
  <c r="S68" i="4" s="1"/>
  <c r="U68" i="4" s="1" a="1"/>
  <c r="U68" i="4" s="1"/>
  <c r="BR68" i="4" l="1" a="1"/>
  <c r="BR68" i="4" s="1"/>
  <c r="AL68" i="4" a="1"/>
  <c r="AL68" i="4" s="1"/>
  <c r="BO68" i="4" a="1"/>
  <c r="BO68" i="4" s="1"/>
  <c r="BM68" i="4" a="1"/>
  <c r="BM68" i="4" s="1"/>
  <c r="BZ68" i="4" s="1"/>
  <c r="BN68" i="4" a="1"/>
  <c r="BN68" i="4" s="1"/>
  <c r="BQ68" i="4" a="1"/>
  <c r="BQ68" i="4" s="1"/>
  <c r="X68" i="4"/>
  <c r="W68" i="4"/>
  <c r="V68" i="4"/>
  <c r="BP68" i="4" l="1"/>
  <c r="BT68" i="4" s="1"/>
  <c r="Y68" i="4"/>
  <c r="Z68" i="4" s="1"/>
  <c r="AA68" i="4" s="1" a="1"/>
  <c r="AA68" i="4" s="1"/>
  <c r="BW68" i="4" s="1" a="1"/>
  <c r="BW68" i="4" s="1"/>
  <c r="BS68" i="4"/>
  <c r="AB68" i="4" a="1"/>
  <c r="AB68" i="4" s="1"/>
  <c r="AO68" i="4" s="1"/>
  <c r="AD68" i="4" a="1"/>
  <c r="AD68" i="4" s="1"/>
  <c r="AG68" i="4" l="1" a="1"/>
  <c r="AG68" i="4" s="1"/>
  <c r="AC68" i="4" a="1"/>
  <c r="AC68" i="4" s="1"/>
  <c r="AE68" i="4" s="1"/>
  <c r="AF68" i="4" a="1"/>
  <c r="AF68" i="4" s="1"/>
  <c r="AH68" i="4" s="1"/>
  <c r="AP68" i="4" s="1"/>
  <c r="AI68" i="4" l="1"/>
  <c r="BX68" i="4" s="1"/>
  <c r="CA68" i="4"/>
  <c r="CC68" i="4"/>
  <c r="AR68" i="4"/>
  <c r="CB68" i="4"/>
  <c r="AQ68" i="4"/>
  <c r="AM68" i="4"/>
  <c r="AN68" i="4" s="1"/>
  <c r="AJ68" i="4" s="1"/>
  <c r="AK68" i="4" s="1"/>
  <c r="BY68" i="4" l="1"/>
  <c r="BU68" i="4" s="1"/>
  <c r="BV68" i="4" s="1"/>
  <c r="CD68" i="4" s="1"/>
  <c r="AS69" i="4" l="1"/>
  <c r="H69" i="4"/>
  <c r="I69" i="4" l="1" a="1"/>
  <c r="I69" i="4" s="1"/>
  <c r="M69" i="4" s="1" a="1"/>
  <c r="M69" i="4" s="1"/>
  <c r="AT69" i="4" a="1"/>
  <c r="AT69" i="4" s="1"/>
  <c r="AZ69" i="4" s="1" a="1"/>
  <c r="AZ69" i="4" s="1"/>
  <c r="N69" i="4" l="1" a="1"/>
  <c r="N69" i="4" s="1"/>
  <c r="K69" i="4" a="1"/>
  <c r="K69" i="4" s="1"/>
  <c r="O69" i="4" a="1"/>
  <c r="O69" i="4" s="1"/>
  <c r="AY69" i="4" a="1"/>
  <c r="AY69" i="4" s="1"/>
  <c r="AV69" i="4" a="1"/>
  <c r="AV69" i="4" s="1"/>
  <c r="AW69" i="4" a="1"/>
  <c r="AW69" i="4" s="1"/>
  <c r="AX69" i="4" a="1"/>
  <c r="AX69" i="4" s="1"/>
  <c r="BA69" i="4" a="1"/>
  <c r="BA69" i="4" s="1"/>
  <c r="AU69" i="4" a="1"/>
  <c r="AU69" i="4" s="1"/>
  <c r="BC69" i="4" a="1"/>
  <c r="BC69" i="4" s="1"/>
  <c r="BE69" i="4" s="1" a="1"/>
  <c r="BE69" i="4" s="1"/>
  <c r="BD69" i="4" a="1"/>
  <c r="BD69" i="4" s="1"/>
  <c r="BF69" i="4" s="1" a="1"/>
  <c r="BF69" i="4" s="1"/>
  <c r="BB69" i="4" a="1"/>
  <c r="BB69" i="4" s="1"/>
  <c r="L69" i="4" a="1"/>
  <c r="L69" i="4" s="1"/>
  <c r="R69" i="4" a="1"/>
  <c r="R69" i="4" s="1"/>
  <c r="T69" i="4" s="1" a="1"/>
  <c r="T69" i="4" s="1"/>
  <c r="P69" i="4" a="1"/>
  <c r="P69" i="4" s="1"/>
  <c r="J69" i="4" a="1"/>
  <c r="J69" i="4" s="1"/>
  <c r="Q69" i="4" a="1"/>
  <c r="Q69" i="4" s="1"/>
  <c r="S69" i="4" a="1"/>
  <c r="S69" i="4" s="1"/>
  <c r="U69" i="4" s="1" a="1"/>
  <c r="U69" i="4" s="1"/>
  <c r="BG69" i="4" l="1"/>
  <c r="BH69" i="4"/>
  <c r="BI69" i="4"/>
  <c r="BJ69" i="4" s="1"/>
  <c r="BK69" i="4" s="1"/>
  <c r="X69" i="4"/>
  <c r="Y69" i="4" s="1"/>
  <c r="Z69" i="4" s="1"/>
  <c r="V69" i="4"/>
  <c r="W69" i="4"/>
  <c r="AA69" i="4" l="1" a="1"/>
  <c r="AA69" i="4" s="1"/>
  <c r="BW69" i="4" s="1" a="1"/>
  <c r="BW69" i="4" s="1"/>
  <c r="AG69" i="4" a="1"/>
  <c r="AG69" i="4" s="1"/>
  <c r="AF69" i="4" a="1"/>
  <c r="AF69" i="4" s="1"/>
  <c r="AC69" i="4" a="1"/>
  <c r="AC69" i="4" s="1"/>
  <c r="AD69" i="4" a="1"/>
  <c r="AD69" i="4" s="1"/>
  <c r="AB69" i="4" a="1"/>
  <c r="AB69" i="4" s="1"/>
  <c r="AO69" i="4" s="1"/>
  <c r="BL69" i="4" a="1"/>
  <c r="BL69" i="4" s="1"/>
  <c r="AL69" i="4" s="1" a="1"/>
  <c r="AL69" i="4" s="1"/>
  <c r="BQ69" i="4" a="1"/>
  <c r="BQ69" i="4" s="1"/>
  <c r="BR69" i="4" a="1"/>
  <c r="BR69" i="4" s="1"/>
  <c r="BM69" i="4" a="1"/>
  <c r="BM69" i="4" s="1"/>
  <c r="BZ69" i="4" s="1"/>
  <c r="BN69" i="4" a="1"/>
  <c r="BN69" i="4" s="1"/>
  <c r="BO69" i="4" a="1"/>
  <c r="BO69" i="4" s="1"/>
  <c r="AE69" i="4" l="1"/>
  <c r="AI69" i="4" s="1"/>
  <c r="BP69" i="4"/>
  <c r="BT69" i="4" s="1"/>
  <c r="BS69" i="4"/>
  <c r="AH69" i="4"/>
  <c r="CC69" i="4" l="1"/>
  <c r="CA69" i="4"/>
  <c r="CB69" i="4"/>
  <c r="BX69" i="4"/>
  <c r="AQ69" i="4"/>
  <c r="AP69" i="4"/>
  <c r="AR69" i="4"/>
  <c r="AM69" i="4"/>
  <c r="BY69" i="4" l="1"/>
  <c r="BU69" i="4" s="1"/>
  <c r="BV69" i="4" s="1"/>
  <c r="AN69" i="4"/>
  <c r="AJ69" i="4" s="1"/>
  <c r="AK69" i="4" s="1"/>
  <c r="CD69" i="4" l="1"/>
  <c r="AS70" i="4" s="1"/>
  <c r="AT70" i="4" s="1" a="1"/>
  <c r="AT70" i="4" s="1"/>
  <c r="AZ70" i="4" s="1" a="1"/>
  <c r="AZ70" i="4" s="1"/>
  <c r="AY70" i="4" l="1" a="1"/>
  <c r="AY70" i="4" s="1"/>
  <c r="H70" i="4"/>
  <c r="I70" i="4" s="1" a="1"/>
  <c r="I70" i="4" s="1"/>
  <c r="N70" i="4" s="1" a="1"/>
  <c r="N70" i="4" s="1"/>
  <c r="AV70" i="4" a="1"/>
  <c r="AV70" i="4" s="1"/>
  <c r="AX70" i="4" a="1"/>
  <c r="AX70" i="4" s="1"/>
  <c r="M70" i="4" a="1"/>
  <c r="M70" i="4" s="1"/>
  <c r="K70" i="4" a="1"/>
  <c r="K70" i="4" s="1"/>
  <c r="AW70" i="4" a="1"/>
  <c r="AW70" i="4" s="1"/>
  <c r="BD70" i="4" a="1"/>
  <c r="BD70" i="4" s="1"/>
  <c r="BF70" i="4" s="1" a="1"/>
  <c r="BF70" i="4" s="1"/>
  <c r="BA70" i="4" a="1"/>
  <c r="BA70" i="4" s="1"/>
  <c r="AU70" i="4" a="1"/>
  <c r="AU70" i="4" s="1"/>
  <c r="BB70" i="4" a="1"/>
  <c r="BB70" i="4" s="1"/>
  <c r="BC70" i="4" a="1"/>
  <c r="BC70" i="4" s="1"/>
  <c r="BE70" i="4" s="1" a="1"/>
  <c r="BE70" i="4" s="1"/>
  <c r="P70" i="4" l="1" a="1"/>
  <c r="P70" i="4" s="1"/>
  <c r="S70" i="4" a="1"/>
  <c r="S70" i="4" s="1"/>
  <c r="U70" i="4" s="1" a="1"/>
  <c r="U70" i="4" s="1"/>
  <c r="Q70" i="4" a="1"/>
  <c r="Q70" i="4" s="1"/>
  <c r="J70" i="4" a="1"/>
  <c r="J70" i="4" s="1"/>
  <c r="L70" i="4" a="1"/>
  <c r="L70" i="4" s="1"/>
  <c r="O70" i="4" a="1"/>
  <c r="O70" i="4" s="1"/>
  <c r="R70" i="4" a="1"/>
  <c r="R70" i="4" s="1"/>
  <c r="T70" i="4" s="1" a="1"/>
  <c r="T70" i="4" s="1"/>
  <c r="V70" i="4" s="1"/>
  <c r="BI70" i="4"/>
  <c r="BJ70" i="4" s="1"/>
  <c r="BK70" i="4" s="1"/>
  <c r="BH70" i="4"/>
  <c r="BG70" i="4"/>
  <c r="W70" i="4" l="1"/>
  <c r="X70" i="4"/>
  <c r="Y70" i="4" s="1"/>
  <c r="Z70" i="4" s="1"/>
  <c r="AA70" i="4" s="1" a="1"/>
  <c r="AA70" i="4" s="1"/>
  <c r="BW70" i="4" s="1" a="1"/>
  <c r="BW70" i="4" s="1"/>
  <c r="BL70" i="4" a="1"/>
  <c r="BL70" i="4" s="1"/>
  <c r="AL70" i="4" s="1" a="1"/>
  <c r="AL70" i="4" s="1"/>
  <c r="BR70" i="4" a="1"/>
  <c r="BR70" i="4" s="1"/>
  <c r="BM70" i="4" a="1"/>
  <c r="BM70" i="4" s="1"/>
  <c r="BZ70" i="4" s="1"/>
  <c r="BO70" i="4" a="1"/>
  <c r="BO70" i="4" s="1"/>
  <c r="BQ70" i="4" a="1"/>
  <c r="BQ70" i="4" s="1"/>
  <c r="BN70" i="4" a="1"/>
  <c r="BN70" i="4" s="1"/>
  <c r="AD70" i="4" l="1" a="1"/>
  <c r="AD70" i="4" s="1"/>
  <c r="AB70" i="4" a="1"/>
  <c r="AB70" i="4" s="1"/>
  <c r="AO70" i="4" s="1"/>
  <c r="AF70" i="4" a="1"/>
  <c r="AF70" i="4" s="1"/>
  <c r="AC70" i="4" a="1"/>
  <c r="AC70" i="4" s="1"/>
  <c r="AE70" i="4" s="1"/>
  <c r="AG70" i="4" a="1"/>
  <c r="AG70" i="4" s="1"/>
  <c r="BP70" i="4"/>
  <c r="BT70" i="4" s="1"/>
  <c r="BS70" i="4"/>
  <c r="AH70" i="4" l="1"/>
  <c r="AP70" i="4" s="1"/>
  <c r="AI70" i="4"/>
  <c r="AM70" i="4"/>
  <c r="CC70" i="4" l="1"/>
  <c r="BX70" i="4"/>
  <c r="AQ70" i="4"/>
  <c r="CA70" i="4"/>
  <c r="CB70" i="4"/>
  <c r="AR70" i="4"/>
  <c r="BY70" i="4"/>
  <c r="BU70" i="4" s="1"/>
  <c r="BV70" i="4" s="1"/>
  <c r="AN70" i="4"/>
  <c r="AJ70" i="4" s="1"/>
  <c r="AK70" i="4" s="1"/>
  <c r="CD70" i="4" l="1"/>
  <c r="AS71" i="4" s="1"/>
  <c r="AT71" i="4" s="1" a="1"/>
  <c r="AT71" i="4" s="1"/>
  <c r="AX71" i="4" l="1" a="1"/>
  <c r="AX71" i="4" s="1"/>
  <c r="H71" i="4"/>
  <c r="I71" i="4" s="1" a="1"/>
  <c r="I71" i="4" s="1"/>
  <c r="M71" i="4" s="1" a="1"/>
  <c r="M71" i="4" s="1"/>
  <c r="AW71" i="4" a="1"/>
  <c r="AW71" i="4" s="1"/>
  <c r="AV71" i="4" a="1"/>
  <c r="AV71" i="4" s="1"/>
  <c r="AZ71" i="4" a="1"/>
  <c r="AZ71" i="4" s="1"/>
  <c r="AY71" i="4" a="1"/>
  <c r="AY71" i="4" s="1"/>
  <c r="BB71" i="4" a="1"/>
  <c r="BB71" i="4" s="1"/>
  <c r="BA71" i="4" a="1"/>
  <c r="BA71" i="4" s="1"/>
  <c r="AU71" i="4" a="1"/>
  <c r="AU71" i="4" s="1"/>
  <c r="BC71" i="4" a="1"/>
  <c r="BC71" i="4" s="1"/>
  <c r="BE71" i="4" s="1" a="1"/>
  <c r="BE71" i="4" s="1"/>
  <c r="BD71" i="4" a="1"/>
  <c r="BD71" i="4" s="1"/>
  <c r="BF71" i="4" s="1" a="1"/>
  <c r="BF71" i="4" s="1"/>
  <c r="K71" i="4" l="1" a="1"/>
  <c r="K71" i="4" s="1"/>
  <c r="O71" i="4" a="1"/>
  <c r="O71" i="4" s="1"/>
  <c r="L71" i="4" a="1"/>
  <c r="L71" i="4" s="1"/>
  <c r="BI71" i="4"/>
  <c r="BJ71" i="4" s="1"/>
  <c r="BK71" i="4" s="1"/>
  <c r="BL71" i="4" s="1" a="1"/>
  <c r="BL71" i="4" s="1"/>
  <c r="BH71" i="4"/>
  <c r="BG71" i="4"/>
  <c r="N71" i="4" a="1"/>
  <c r="N71" i="4" s="1"/>
  <c r="J71" i="4" a="1"/>
  <c r="J71" i="4" s="1"/>
  <c r="S71" i="4" a="1"/>
  <c r="S71" i="4" s="1"/>
  <c r="U71" i="4" s="1" a="1"/>
  <c r="U71" i="4" s="1"/>
  <c r="P71" i="4" a="1"/>
  <c r="P71" i="4" s="1"/>
  <c r="R71" i="4" a="1"/>
  <c r="R71" i="4" s="1"/>
  <c r="T71" i="4" s="1" a="1"/>
  <c r="T71" i="4" s="1"/>
  <c r="Q71" i="4" a="1"/>
  <c r="Q71" i="4" s="1"/>
  <c r="BR71" i="4" l="1" a="1"/>
  <c r="BR71" i="4" s="1"/>
  <c r="BQ71" i="4" a="1"/>
  <c r="BQ71" i="4" s="1"/>
  <c r="BM71" i="4" a="1"/>
  <c r="BM71" i="4" s="1"/>
  <c r="BZ71" i="4" s="1"/>
  <c r="BO71" i="4" a="1"/>
  <c r="BO71" i="4" s="1"/>
  <c r="BN71" i="4" a="1"/>
  <c r="BN71" i="4" s="1"/>
  <c r="W71" i="4"/>
  <c r="V71" i="4"/>
  <c r="X71" i="4"/>
  <c r="Y71" i="4" s="1"/>
  <c r="Z71" i="4" s="1"/>
  <c r="AL71" i="4" a="1"/>
  <c r="AL71" i="4" s="1"/>
  <c r="BP71" i="4" l="1"/>
  <c r="BT71" i="4" s="1"/>
  <c r="BS71" i="4"/>
  <c r="AA71" i="4" a="1"/>
  <c r="AA71" i="4" s="1"/>
  <c r="BW71" i="4" s="1" a="1"/>
  <c r="BW71" i="4" s="1"/>
  <c r="AB71" i="4" a="1"/>
  <c r="AB71" i="4" s="1"/>
  <c r="AO71" i="4" s="1"/>
  <c r="AD71" i="4" a="1"/>
  <c r="AD71" i="4" s="1"/>
  <c r="AF71" i="4" a="1"/>
  <c r="AF71" i="4" s="1"/>
  <c r="AG71" i="4" a="1"/>
  <c r="AG71" i="4" s="1"/>
  <c r="AC71" i="4" a="1"/>
  <c r="AC71" i="4" s="1"/>
  <c r="AH71" i="4" l="1"/>
  <c r="AE71" i="4"/>
  <c r="AI71" i="4" s="1"/>
  <c r="AM71" i="4" s="1"/>
  <c r="CC71" i="4" l="1"/>
  <c r="AQ71" i="4"/>
  <c r="AR71" i="4"/>
  <c r="CB71" i="4"/>
  <c r="CA71" i="4"/>
  <c r="BX71" i="4"/>
  <c r="BY71" i="4" s="1"/>
  <c r="BU71" i="4" s="1"/>
  <c r="BV71" i="4" s="1"/>
  <c r="AP71" i="4"/>
  <c r="AN71" i="4" l="1"/>
  <c r="AJ71" i="4" s="1"/>
  <c r="AK71" i="4" s="1"/>
  <c r="CD71" i="4" s="1"/>
  <c r="AS72" i="4" l="1"/>
  <c r="H72" i="4"/>
  <c r="I72" i="4" l="1" a="1"/>
  <c r="I72" i="4" s="1"/>
  <c r="M72" i="4" s="1" a="1"/>
  <c r="M72" i="4" s="1"/>
  <c r="AT72" i="4" a="1"/>
  <c r="AT72" i="4" s="1"/>
  <c r="AW72" i="4" s="1" a="1"/>
  <c r="AW72" i="4" s="1"/>
  <c r="L72" i="4" l="1" a="1"/>
  <c r="L72" i="4" s="1"/>
  <c r="N72" i="4" a="1"/>
  <c r="N72" i="4" s="1"/>
  <c r="O72" i="4" a="1"/>
  <c r="O72" i="4" s="1"/>
  <c r="AV72" i="4" a="1"/>
  <c r="AV72" i="4" s="1"/>
  <c r="K72" i="4" a="1"/>
  <c r="K72" i="4" s="1"/>
  <c r="AZ72" i="4" a="1"/>
  <c r="AZ72" i="4" s="1"/>
  <c r="AX72" i="4" a="1"/>
  <c r="AX72" i="4" s="1"/>
  <c r="AY72" i="4" a="1"/>
  <c r="AY72" i="4" s="1"/>
  <c r="BB72" i="4" a="1"/>
  <c r="BB72" i="4" s="1"/>
  <c r="BC72" i="4" a="1"/>
  <c r="BC72" i="4" s="1"/>
  <c r="BE72" i="4" s="1" a="1"/>
  <c r="BE72" i="4" s="1"/>
  <c r="BD72" i="4" a="1"/>
  <c r="BD72" i="4" s="1"/>
  <c r="BF72" i="4" s="1" a="1"/>
  <c r="BF72" i="4" s="1"/>
  <c r="BA72" i="4" a="1"/>
  <c r="BA72" i="4" s="1"/>
  <c r="AU72" i="4" a="1"/>
  <c r="AU72" i="4" s="1"/>
  <c r="Q72" i="4" a="1"/>
  <c r="Q72" i="4" s="1"/>
  <c r="P72" i="4" a="1"/>
  <c r="P72" i="4" s="1"/>
  <c r="S72" i="4" a="1"/>
  <c r="S72" i="4" s="1"/>
  <c r="U72" i="4" s="1" a="1"/>
  <c r="U72" i="4" s="1"/>
  <c r="R72" i="4" a="1"/>
  <c r="R72" i="4" s="1"/>
  <c r="T72" i="4" s="1" a="1"/>
  <c r="T72" i="4" s="1"/>
  <c r="J72" i="4" a="1"/>
  <c r="J72" i="4" s="1"/>
  <c r="W72" i="4" l="1"/>
  <c r="X72" i="4"/>
  <c r="V72" i="4"/>
  <c r="BG72" i="4"/>
  <c r="BI72" i="4"/>
  <c r="BJ72" i="4" s="1"/>
  <c r="BK72" i="4" s="1"/>
  <c r="BH72" i="4"/>
  <c r="Y72" i="4" l="1"/>
  <c r="Z72" i="4" s="1"/>
  <c r="AA72" i="4" s="1" a="1"/>
  <c r="AA72" i="4" s="1"/>
  <c r="BW72" i="4" s="1" a="1"/>
  <c r="BW72" i="4" s="1"/>
  <c r="BL72" i="4" a="1"/>
  <c r="BL72" i="4" s="1"/>
  <c r="AL72" i="4" s="1" a="1"/>
  <c r="AL72" i="4" s="1"/>
  <c r="BM72" i="4" a="1"/>
  <c r="BM72" i="4" s="1"/>
  <c r="BZ72" i="4" s="1"/>
  <c r="BN72" i="4" a="1"/>
  <c r="BN72" i="4" s="1"/>
  <c r="BR72" i="4" a="1"/>
  <c r="BR72" i="4" s="1"/>
  <c r="BQ72" i="4" a="1"/>
  <c r="BQ72" i="4" s="1"/>
  <c r="BO72" i="4" a="1"/>
  <c r="BO72" i="4" s="1"/>
  <c r="AG72" i="4" l="1" a="1"/>
  <c r="AG72" i="4" s="1"/>
  <c r="AC72" i="4" a="1"/>
  <c r="AC72" i="4" s="1"/>
  <c r="AD72" i="4" a="1"/>
  <c r="AD72" i="4" s="1"/>
  <c r="AF72" i="4" a="1"/>
  <c r="AF72" i="4" s="1"/>
  <c r="AH72" i="4" s="1"/>
  <c r="AB72" i="4" a="1"/>
  <c r="AB72" i="4" s="1"/>
  <c r="AO72" i="4" s="1"/>
  <c r="BS72" i="4"/>
  <c r="BP72" i="4"/>
  <c r="BT72" i="4" s="1"/>
  <c r="AE72" i="4" l="1"/>
  <c r="AI72" i="4" s="1"/>
  <c r="BX72" i="4" s="1"/>
  <c r="AM72" i="4"/>
  <c r="CB72" i="4"/>
  <c r="AR72" i="4"/>
  <c r="AQ72" i="4"/>
  <c r="AP72" i="4"/>
  <c r="CA72" i="4"/>
  <c r="CC72" i="4"/>
  <c r="AN72" i="4" l="1"/>
  <c r="AJ72" i="4" s="1"/>
  <c r="AK72" i="4" s="1"/>
  <c r="BY72" i="4"/>
  <c r="BU72" i="4" s="1"/>
  <c r="BV72" i="4" s="1"/>
  <c r="CD72" i="4" l="1"/>
  <c r="H73" i="4" s="1"/>
  <c r="I73" i="4" s="1" a="1"/>
  <c r="I73" i="4" s="1"/>
  <c r="S73" i="4" s="1" a="1"/>
  <c r="S73" i="4" s="1"/>
  <c r="U73" i="4" s="1" a="1"/>
  <c r="U73" i="4" s="1"/>
  <c r="Q73" i="4" l="1" a="1"/>
  <c r="Q73" i="4" s="1"/>
  <c r="P73" i="4" a="1"/>
  <c r="P73" i="4" s="1"/>
  <c r="R73" i="4" a="1"/>
  <c r="R73" i="4" s="1"/>
  <c r="T73" i="4" s="1" a="1"/>
  <c r="T73" i="4" s="1"/>
  <c r="W73" i="4" s="1"/>
  <c r="L73" i="4" a="1"/>
  <c r="L73" i="4" s="1"/>
  <c r="O73" i="4" a="1"/>
  <c r="O73" i="4" s="1"/>
  <c r="AS73" i="4"/>
  <c r="J73" i="4" a="1"/>
  <c r="J73" i="4" s="1"/>
  <c r="N73" i="4" a="1"/>
  <c r="N73" i="4" s="1"/>
  <c r="M73" i="4" a="1"/>
  <c r="M73" i="4" s="1"/>
  <c r="K73" i="4" a="1"/>
  <c r="K73" i="4" s="1"/>
  <c r="X73" i="4" l="1"/>
  <c r="V73" i="4"/>
  <c r="AT73" i="4" a="1"/>
  <c r="AT73" i="4" s="1"/>
  <c r="AZ73" i="4" s="1" a="1"/>
  <c r="AZ73" i="4" s="1"/>
  <c r="AW73" i="4" a="1"/>
  <c r="AW73" i="4" s="1"/>
  <c r="AX73" i="4" a="1"/>
  <c r="AX73" i="4" s="1"/>
  <c r="AV73" i="4" a="1"/>
  <c r="AV73" i="4" s="1"/>
  <c r="Y73" i="4" l="1"/>
  <c r="Z73" i="4" s="1"/>
  <c r="AY73" i="4" a="1"/>
  <c r="AY73" i="4" s="1"/>
  <c r="BC73" i="4" a="1"/>
  <c r="BC73" i="4" s="1"/>
  <c r="BE73" i="4" s="1" a="1"/>
  <c r="BE73" i="4" s="1"/>
  <c r="BB73" i="4" a="1"/>
  <c r="BB73" i="4" s="1"/>
  <c r="BD73" i="4" a="1"/>
  <c r="BD73" i="4" s="1"/>
  <c r="BF73" i="4" s="1" a="1"/>
  <c r="BF73" i="4" s="1"/>
  <c r="BA73" i="4" a="1"/>
  <c r="BA73" i="4" s="1"/>
  <c r="AU73" i="4" a="1"/>
  <c r="AU73" i="4" s="1"/>
  <c r="AD73" i="4" l="1" a="1"/>
  <c r="AD73" i="4" s="1"/>
  <c r="AF73" i="4" a="1"/>
  <c r="AF73" i="4" s="1"/>
  <c r="AC73" i="4" a="1"/>
  <c r="AC73" i="4" s="1"/>
  <c r="AE73" i="4" s="1"/>
  <c r="AA73" i="4" a="1"/>
  <c r="AA73" i="4" s="1"/>
  <c r="BW73" i="4" s="1" a="1"/>
  <c r="BW73" i="4" s="1"/>
  <c r="AB73" i="4" a="1"/>
  <c r="AB73" i="4" s="1"/>
  <c r="AO73" i="4" s="1"/>
  <c r="AG73" i="4" a="1"/>
  <c r="AG73" i="4" s="1"/>
  <c r="BG73" i="4"/>
  <c r="BI73" i="4"/>
  <c r="BJ73" i="4" s="1"/>
  <c r="BK73" i="4" s="1"/>
  <c r="BQ73" i="4" s="1" a="1"/>
  <c r="BQ73" i="4" s="1"/>
  <c r="BH73" i="4"/>
  <c r="AH73" i="4" l="1"/>
  <c r="AI73" i="4"/>
  <c r="BX73" i="4"/>
  <c r="BM73" i="4" a="1"/>
  <c r="BM73" i="4" s="1"/>
  <c r="BZ73" i="4" s="1"/>
  <c r="BN73" i="4" a="1"/>
  <c r="BN73" i="4" s="1"/>
  <c r="BR73" i="4" a="1"/>
  <c r="BR73" i="4" s="1"/>
  <c r="BS73" i="4" s="1"/>
  <c r="AP73" i="4" s="1"/>
  <c r="BO73" i="4" a="1"/>
  <c r="BO73" i="4" s="1"/>
  <c r="BL73" i="4" a="1"/>
  <c r="BL73" i="4" s="1"/>
  <c r="AL73" i="4" s="1" a="1"/>
  <c r="AL73" i="4" s="1"/>
  <c r="BP73" i="4" l="1"/>
  <c r="BT73" i="4" s="1"/>
  <c r="AR73" i="4"/>
  <c r="AM73" i="4"/>
  <c r="AN73" i="4" s="1"/>
  <c r="AJ73" i="4" s="1"/>
  <c r="AK73" i="4" s="1"/>
  <c r="CA73" i="4"/>
  <c r="CB73" i="4"/>
  <c r="AQ73" i="4"/>
  <c r="CC73" i="4"/>
  <c r="BY73" i="4"/>
  <c r="BU73" i="4" s="1"/>
  <c r="BV73" i="4" s="1"/>
  <c r="CD73" i="4" l="1"/>
  <c r="AS74" i="4" s="1"/>
  <c r="AT74" i="4" s="1" a="1"/>
  <c r="AT74" i="4" s="1"/>
  <c r="AY74" i="4" s="1" a="1"/>
  <c r="AY74" i="4" s="1"/>
  <c r="H74" i="4" l="1"/>
  <c r="AU74" i="4" a="1"/>
  <c r="AU74" i="4" s="1"/>
  <c r="BC74" i="4" a="1"/>
  <c r="BC74" i="4" s="1"/>
  <c r="BE74" i="4" s="1" a="1"/>
  <c r="BE74" i="4" s="1"/>
  <c r="AV74" i="4" a="1"/>
  <c r="AV74" i="4" s="1"/>
  <c r="BB74" i="4" a="1"/>
  <c r="BB74" i="4" s="1"/>
  <c r="AZ74" i="4" a="1"/>
  <c r="AZ74" i="4" s="1"/>
  <c r="AX74" i="4" a="1"/>
  <c r="AX74" i="4" s="1"/>
  <c r="AW74" i="4" a="1"/>
  <c r="AW74" i="4" s="1"/>
  <c r="BD74" i="4" a="1"/>
  <c r="BD74" i="4" s="1"/>
  <c r="BF74" i="4" s="1" a="1"/>
  <c r="BF74" i="4" s="1"/>
  <c r="BA74" i="4" a="1"/>
  <c r="BA74" i="4" s="1"/>
  <c r="I74" i="4" a="1"/>
  <c r="I74" i="4" s="1"/>
  <c r="M74" i="4" s="1" a="1"/>
  <c r="M74" i="4" s="1"/>
  <c r="N74" i="4" l="1" a="1"/>
  <c r="N74" i="4" s="1"/>
  <c r="K74" i="4" a="1"/>
  <c r="K74" i="4" s="1"/>
  <c r="O74" i="4" a="1"/>
  <c r="O74" i="4" s="1"/>
  <c r="BI74" i="4"/>
  <c r="BJ74" i="4" s="1"/>
  <c r="BK74" i="4" s="1"/>
  <c r="BH74" i="4"/>
  <c r="BG74" i="4"/>
  <c r="L74" i="4" a="1"/>
  <c r="L74" i="4" s="1"/>
  <c r="P74" i="4" a="1"/>
  <c r="P74" i="4" s="1"/>
  <c r="Q74" i="4" a="1"/>
  <c r="Q74" i="4" s="1"/>
  <c r="S74" i="4" a="1"/>
  <c r="S74" i="4" s="1"/>
  <c r="U74" i="4" s="1" a="1"/>
  <c r="U74" i="4" s="1"/>
  <c r="J74" i="4" a="1"/>
  <c r="J74" i="4" s="1"/>
  <c r="R74" i="4" a="1"/>
  <c r="R74" i="4" s="1"/>
  <c r="T74" i="4" s="1" a="1"/>
  <c r="T74" i="4" s="1"/>
  <c r="BQ74" i="4" l="1" a="1"/>
  <c r="BQ74" i="4" s="1"/>
  <c r="BM74" i="4" a="1"/>
  <c r="BM74" i="4" s="1"/>
  <c r="BZ74" i="4" s="1"/>
  <c r="BR74" i="4" a="1"/>
  <c r="BR74" i="4" s="1"/>
  <c r="BO74" i="4" a="1"/>
  <c r="BO74" i="4" s="1"/>
  <c r="BN74" i="4" a="1"/>
  <c r="BN74" i="4" s="1"/>
  <c r="BL74" i="4" a="1"/>
  <c r="BL74" i="4" s="1"/>
  <c r="AL74" i="4" s="1" a="1"/>
  <c r="AL74" i="4" s="1"/>
  <c r="W74" i="4"/>
  <c r="X74" i="4"/>
  <c r="Y74" i="4" s="1"/>
  <c r="Z74" i="4" s="1"/>
  <c r="V74" i="4"/>
  <c r="BP74" i="4" l="1"/>
  <c r="BT74" i="4" s="1"/>
  <c r="BS74" i="4"/>
  <c r="AA74" i="4" a="1"/>
  <c r="AA74" i="4" s="1"/>
  <c r="BW74" i="4" s="1" a="1"/>
  <c r="BW74" i="4" s="1"/>
  <c r="AB74" i="4" a="1"/>
  <c r="AB74" i="4" s="1"/>
  <c r="AO74" i="4" s="1"/>
  <c r="AD74" i="4" a="1"/>
  <c r="AD74" i="4" s="1"/>
  <c r="AC74" i="4" a="1"/>
  <c r="AC74" i="4" s="1"/>
  <c r="AG74" i="4" a="1"/>
  <c r="AG74" i="4" s="1"/>
  <c r="AF74" i="4" a="1"/>
  <c r="AF74" i="4" s="1"/>
  <c r="AE74" i="4" l="1"/>
  <c r="AH74" i="4"/>
  <c r="AI74" i="4"/>
  <c r="AM74" i="4" s="1"/>
  <c r="CB74" i="4" l="1"/>
  <c r="AP74" i="4"/>
  <c r="BX74" i="4"/>
  <c r="BY74" i="4" s="1"/>
  <c r="BU74" i="4" s="1"/>
  <c r="BV74" i="4" s="1"/>
  <c r="CC74" i="4"/>
  <c r="CA74" i="4"/>
  <c r="AQ74" i="4"/>
  <c r="AR74" i="4"/>
  <c r="AN74" i="4" l="1"/>
  <c r="AJ74" i="4" s="1"/>
  <c r="AK74" i="4" s="1"/>
  <c r="CD74" i="4" s="1"/>
  <c r="AS75" i="4" l="1"/>
  <c r="AT75" i="4" s="1" a="1"/>
  <c r="AT75" i="4" s="1"/>
  <c r="AY75" i="4" s="1" a="1"/>
  <c r="AY75" i="4" s="1"/>
  <c r="H75" i="4"/>
  <c r="I75" i="4" s="1" a="1"/>
  <c r="I75" i="4" s="1"/>
  <c r="L75" i="4" s="1" a="1"/>
  <c r="L75" i="4" s="1"/>
  <c r="R75" i="4" l="1" a="1"/>
  <c r="R75" i="4" s="1"/>
  <c r="T75" i="4" s="1" a="1"/>
  <c r="T75" i="4" s="1"/>
  <c r="J75" i="4" a="1"/>
  <c r="J75" i="4" s="1"/>
  <c r="BD75" i="4" a="1"/>
  <c r="BD75" i="4" s="1"/>
  <c r="BF75" i="4" s="1" a="1"/>
  <c r="BF75" i="4" s="1"/>
  <c r="BB75" i="4" a="1"/>
  <c r="BB75" i="4" s="1"/>
  <c r="AU75" i="4" a="1"/>
  <c r="AU75" i="4" s="1"/>
  <c r="BA75" i="4" a="1"/>
  <c r="BA75" i="4" s="1"/>
  <c r="AX75" i="4" a="1"/>
  <c r="AX75" i="4" s="1"/>
  <c r="AW75" i="4" a="1"/>
  <c r="AW75" i="4" s="1"/>
  <c r="K75" i="4" a="1"/>
  <c r="K75" i="4" s="1"/>
  <c r="AV75" i="4" a="1"/>
  <c r="AV75" i="4" s="1"/>
  <c r="AZ75" i="4" a="1"/>
  <c r="AZ75" i="4" s="1"/>
  <c r="M75" i="4" a="1"/>
  <c r="M75" i="4" s="1"/>
  <c r="P75" i="4" a="1"/>
  <c r="P75" i="4" s="1"/>
  <c r="N75" i="4" a="1"/>
  <c r="N75" i="4" s="1"/>
  <c r="Q75" i="4" a="1"/>
  <c r="Q75" i="4" s="1"/>
  <c r="S75" i="4" a="1"/>
  <c r="S75" i="4" s="1"/>
  <c r="U75" i="4" s="1" a="1"/>
  <c r="U75" i="4" s="1"/>
  <c r="V75" i="4" s="1"/>
  <c r="BC75" i="4" a="1"/>
  <c r="BC75" i="4" s="1"/>
  <c r="BE75" i="4" s="1" a="1"/>
  <c r="BE75" i="4" s="1"/>
  <c r="BH75" i="4" s="1"/>
  <c r="O75" i="4" a="1"/>
  <c r="O75" i="4" s="1"/>
  <c r="BG75" i="4" l="1"/>
  <c r="BI75" i="4"/>
  <c r="BJ75" i="4" s="1"/>
  <c r="BK75" i="4" s="1"/>
  <c r="X75" i="4"/>
  <c r="Y75" i="4" s="1"/>
  <c r="Z75" i="4" s="1"/>
  <c r="AC75" i="4" s="1" a="1"/>
  <c r="AC75" i="4" s="1"/>
  <c r="W75" i="4"/>
  <c r="AG75" i="4" l="1" a="1"/>
  <c r="AG75" i="4" s="1"/>
  <c r="AD75" i="4" a="1"/>
  <c r="AD75" i="4" s="1"/>
  <c r="AE75" i="4" s="1"/>
  <c r="AB75" i="4" a="1"/>
  <c r="AB75" i="4" s="1"/>
  <c r="AO75" i="4" s="1"/>
  <c r="AF75" i="4" a="1"/>
  <c r="AF75" i="4" s="1"/>
  <c r="AA75" i="4" a="1"/>
  <c r="AA75" i="4" s="1"/>
  <c r="BW75" i="4" s="1" a="1"/>
  <c r="BW75" i="4" s="1"/>
  <c r="BL75" i="4" a="1"/>
  <c r="BL75" i="4" s="1"/>
  <c r="AL75" i="4" s="1" a="1"/>
  <c r="AL75" i="4" s="1"/>
  <c r="BN75" i="4" a="1"/>
  <c r="BN75" i="4" s="1"/>
  <c r="BQ75" i="4" a="1"/>
  <c r="BQ75" i="4" s="1"/>
  <c r="BO75" i="4" a="1"/>
  <c r="BO75" i="4" s="1"/>
  <c r="BM75" i="4" a="1"/>
  <c r="BM75" i="4" s="1"/>
  <c r="BZ75" i="4" s="1"/>
  <c r="BR75" i="4" a="1"/>
  <c r="BR75" i="4" s="1"/>
  <c r="AH75" i="4" l="1"/>
  <c r="AI75" i="4"/>
  <c r="BS75" i="4"/>
  <c r="BP75" i="4"/>
  <c r="BT75" i="4" s="1"/>
  <c r="AR75" i="4" l="1"/>
  <c r="CB75" i="4"/>
  <c r="CA75" i="4"/>
  <c r="CC75" i="4"/>
  <c r="AP75" i="4"/>
  <c r="AQ75" i="4"/>
  <c r="AM75" i="4"/>
  <c r="BX75" i="4"/>
  <c r="AN75" i="4" l="1"/>
  <c r="AJ75" i="4" s="1"/>
  <c r="AK75" i="4" s="1"/>
  <c r="BY75" i="4"/>
  <c r="BU75" i="4" s="1"/>
  <c r="BV75" i="4" s="1"/>
  <c r="CD75" i="4" l="1"/>
  <c r="AS76" i="4" s="1"/>
  <c r="H76" i="4" l="1"/>
  <c r="AT76" i="4" a="1"/>
  <c r="AT76" i="4" s="1"/>
  <c r="AZ76" i="4" s="1" a="1"/>
  <c r="AZ76" i="4" s="1"/>
  <c r="I76" i="4" l="1" a="1"/>
  <c r="I76" i="4" s="1"/>
  <c r="L76" i="4" s="1" a="1"/>
  <c r="L76" i="4" s="1"/>
  <c r="AY76" i="4" a="1"/>
  <c r="AY76" i="4" s="1"/>
  <c r="AW76" i="4" a="1"/>
  <c r="AW76" i="4" s="1"/>
  <c r="AV76" i="4" a="1"/>
  <c r="AV76" i="4" s="1"/>
  <c r="AX76" i="4" a="1"/>
  <c r="AX76" i="4" s="1"/>
  <c r="BD76" i="4" a="1"/>
  <c r="BD76" i="4" s="1"/>
  <c r="BF76" i="4" s="1" a="1"/>
  <c r="BF76" i="4" s="1"/>
  <c r="BA76" i="4" a="1"/>
  <c r="BA76" i="4" s="1"/>
  <c r="AU76" i="4" a="1"/>
  <c r="AU76" i="4" s="1"/>
  <c r="BB76" i="4" a="1"/>
  <c r="BB76" i="4" s="1"/>
  <c r="BC76" i="4" a="1"/>
  <c r="BC76" i="4" s="1"/>
  <c r="BE76" i="4" s="1" a="1"/>
  <c r="BE76" i="4" s="1"/>
  <c r="R76" i="4" l="1" a="1"/>
  <c r="R76" i="4" s="1"/>
  <c r="T76" i="4" s="1" a="1"/>
  <c r="T76" i="4" s="1"/>
  <c r="K76" i="4" a="1"/>
  <c r="K76" i="4" s="1"/>
  <c r="M76" i="4" a="1"/>
  <c r="M76" i="4" s="1"/>
  <c r="Q76" i="4" a="1"/>
  <c r="Q76" i="4" s="1"/>
  <c r="J76" i="4" a="1"/>
  <c r="J76" i="4" s="1"/>
  <c r="P76" i="4" a="1"/>
  <c r="P76" i="4" s="1"/>
  <c r="S76" i="4" a="1"/>
  <c r="S76" i="4" s="1"/>
  <c r="U76" i="4" s="1" a="1"/>
  <c r="U76" i="4" s="1"/>
  <c r="O76" i="4" a="1"/>
  <c r="O76" i="4" s="1"/>
  <c r="N76" i="4" a="1"/>
  <c r="N76" i="4" s="1"/>
  <c r="BI76" i="4"/>
  <c r="BG76" i="4"/>
  <c r="BH76" i="4"/>
  <c r="X76" i="4" l="1"/>
  <c r="Y76" i="4" s="1"/>
  <c r="Z76" i="4" s="1"/>
  <c r="AA76" i="4" s="1" a="1"/>
  <c r="AA76" i="4" s="1"/>
  <c r="BW76" i="4" s="1" a="1"/>
  <c r="BW76" i="4" s="1"/>
  <c r="V76" i="4"/>
  <c r="W76" i="4"/>
  <c r="BJ76" i="4"/>
  <c r="BK76" i="4" s="1"/>
  <c r="AG76" i="4" l="1" a="1"/>
  <c r="AG76" i="4" s="1"/>
  <c r="AD76" i="4" a="1"/>
  <c r="AD76" i="4" s="1"/>
  <c r="AB76" i="4" a="1"/>
  <c r="AB76" i="4" s="1"/>
  <c r="AO76" i="4" s="1"/>
  <c r="AC76" i="4" a="1"/>
  <c r="AC76" i="4" s="1"/>
  <c r="AF76" i="4" a="1"/>
  <c r="AF76" i="4" s="1"/>
  <c r="BL76" i="4" a="1"/>
  <c r="BL76" i="4" s="1"/>
  <c r="AL76" i="4" s="1" a="1"/>
  <c r="AL76" i="4" s="1"/>
  <c r="BN76" i="4" a="1"/>
  <c r="BN76" i="4" s="1"/>
  <c r="BQ76" i="4" a="1"/>
  <c r="BQ76" i="4" s="1"/>
  <c r="BO76" i="4" a="1"/>
  <c r="BO76" i="4" s="1"/>
  <c r="BM76" i="4" a="1"/>
  <c r="BM76" i="4" s="1"/>
  <c r="BZ76" i="4" s="1"/>
  <c r="BR76" i="4" a="1"/>
  <c r="BR76" i="4" s="1"/>
  <c r="AH76" i="4" l="1"/>
  <c r="AE76" i="4"/>
  <c r="AI76" i="4" s="1"/>
  <c r="BS76" i="4"/>
  <c r="BP76" i="4"/>
  <c r="BT76" i="4" s="1"/>
  <c r="AR76" i="4" l="1"/>
  <c r="BX76" i="4"/>
  <c r="CA76" i="4"/>
  <c r="CC76" i="4"/>
  <c r="CB76" i="4"/>
  <c r="AQ76" i="4"/>
  <c r="AP76" i="4"/>
  <c r="AM76" i="4"/>
  <c r="AN76" i="4" s="1"/>
  <c r="AJ76" i="4" s="1"/>
  <c r="AK76" i="4" s="1"/>
  <c r="BY76" i="4" l="1"/>
  <c r="BU76" i="4" s="1"/>
  <c r="BV76" i="4" s="1"/>
  <c r="CD76" i="4" s="1"/>
  <c r="AS77" i="4" l="1"/>
  <c r="H77" i="4"/>
  <c r="I77" i="4" l="1" a="1"/>
  <c r="I77" i="4" s="1"/>
  <c r="L77" i="4" s="1" a="1"/>
  <c r="L77" i="4" s="1"/>
  <c r="AT77" i="4" a="1"/>
  <c r="AT77" i="4" s="1"/>
  <c r="AY77" i="4" s="1" a="1"/>
  <c r="AY77" i="4" s="1"/>
  <c r="O77" i="4" l="1" a="1"/>
  <c r="O77" i="4" s="1"/>
  <c r="AV77" i="4" a="1"/>
  <c r="AV77" i="4" s="1"/>
  <c r="AX77" i="4" a="1"/>
  <c r="AX77" i="4" s="1"/>
  <c r="N77" i="4" a="1"/>
  <c r="N77" i="4" s="1"/>
  <c r="AW77" i="4" a="1"/>
  <c r="AW77" i="4" s="1"/>
  <c r="AZ77" i="4" a="1"/>
  <c r="AZ77" i="4" s="1"/>
  <c r="M77" i="4" a="1"/>
  <c r="M77" i="4" s="1"/>
  <c r="K77" i="4" a="1"/>
  <c r="K77" i="4" s="1"/>
  <c r="BD77" i="4" a="1"/>
  <c r="BD77" i="4" s="1"/>
  <c r="BF77" i="4" s="1" a="1"/>
  <c r="BF77" i="4" s="1"/>
  <c r="BA77" i="4" a="1"/>
  <c r="BA77" i="4" s="1"/>
  <c r="AU77" i="4" a="1"/>
  <c r="AU77" i="4" s="1"/>
  <c r="BB77" i="4" a="1"/>
  <c r="BB77" i="4" s="1"/>
  <c r="BC77" i="4" a="1"/>
  <c r="BC77" i="4" s="1"/>
  <c r="BE77" i="4" s="1" a="1"/>
  <c r="BE77" i="4" s="1"/>
  <c r="S77" i="4" a="1"/>
  <c r="S77" i="4" s="1"/>
  <c r="U77" i="4" s="1" a="1"/>
  <c r="U77" i="4" s="1"/>
  <c r="Q77" i="4" a="1"/>
  <c r="Q77" i="4" s="1"/>
  <c r="P77" i="4" a="1"/>
  <c r="P77" i="4" s="1"/>
  <c r="J77" i="4" a="1"/>
  <c r="J77" i="4" s="1"/>
  <c r="R77" i="4" a="1"/>
  <c r="R77" i="4" s="1"/>
  <c r="T77" i="4" s="1" a="1"/>
  <c r="T77" i="4" s="1"/>
  <c r="X77" i="4" l="1"/>
  <c r="W77" i="4"/>
  <c r="V77" i="4"/>
  <c r="BI77" i="4"/>
  <c r="BG77" i="4"/>
  <c r="BH77" i="4"/>
  <c r="Y77" i="4" l="1"/>
  <c r="Z77" i="4" s="1"/>
  <c r="AA77" i="4" s="1" a="1"/>
  <c r="AA77" i="4" s="1"/>
  <c r="BW77" i="4" s="1" a="1"/>
  <c r="BW77" i="4" s="1"/>
  <c r="BJ77" i="4"/>
  <c r="BK77" i="4" s="1"/>
  <c r="AG77" i="4" l="1" a="1"/>
  <c r="AG77" i="4" s="1"/>
  <c r="AB77" i="4" a="1"/>
  <c r="AB77" i="4" s="1"/>
  <c r="AO77" i="4" s="1"/>
  <c r="AD77" i="4" a="1"/>
  <c r="AD77" i="4" s="1"/>
  <c r="AF77" i="4" a="1"/>
  <c r="AF77" i="4" s="1"/>
  <c r="AC77" i="4" a="1"/>
  <c r="AC77" i="4" s="1"/>
  <c r="BL77" i="4" a="1"/>
  <c r="BL77" i="4" s="1"/>
  <c r="AL77" i="4" s="1" a="1"/>
  <c r="AL77" i="4" s="1"/>
  <c r="BN77" i="4" a="1"/>
  <c r="BN77" i="4" s="1"/>
  <c r="BQ77" i="4" a="1"/>
  <c r="BQ77" i="4" s="1"/>
  <c r="BO77" i="4" a="1"/>
  <c r="BO77" i="4" s="1"/>
  <c r="BM77" i="4" a="1"/>
  <c r="BM77" i="4" s="1"/>
  <c r="BZ77" i="4" s="1"/>
  <c r="BR77" i="4" a="1"/>
  <c r="BR77" i="4" s="1"/>
  <c r="AH77" i="4" l="1"/>
  <c r="AE77" i="4"/>
  <c r="AI77" i="4" s="1"/>
  <c r="BS77" i="4"/>
  <c r="BP77" i="4"/>
  <c r="BT77" i="4" s="1"/>
  <c r="AR77" i="4" l="1"/>
  <c r="CB77" i="4"/>
  <c r="CA77" i="4"/>
  <c r="CC77" i="4"/>
  <c r="AQ77" i="4"/>
  <c r="AP77" i="4"/>
  <c r="AM77" i="4"/>
  <c r="BX77" i="4"/>
  <c r="BY77" i="4" l="1"/>
  <c r="BU77" i="4" s="1"/>
  <c r="BV77" i="4" s="1"/>
  <c r="AN77" i="4"/>
  <c r="AJ77" i="4" s="1"/>
  <c r="AK77" i="4" s="1"/>
  <c r="CD77" i="4" l="1"/>
  <c r="AS78" i="4" s="1"/>
  <c r="H78" i="4" l="1"/>
  <c r="I78" i="4" s="1" a="1"/>
  <c r="I78" i="4" s="1"/>
  <c r="M78" i="4" s="1" a="1"/>
  <c r="M78" i="4" s="1"/>
  <c r="AT78" i="4" a="1"/>
  <c r="AT78" i="4" s="1"/>
  <c r="AW78" i="4" s="1" a="1"/>
  <c r="AW78" i="4" s="1"/>
  <c r="K78" i="4" l="1" a="1"/>
  <c r="K78" i="4" s="1"/>
  <c r="L78" i="4" a="1"/>
  <c r="L78" i="4" s="1"/>
  <c r="AZ78" i="4" a="1"/>
  <c r="AZ78" i="4" s="1"/>
  <c r="O78" i="4" a="1"/>
  <c r="O78" i="4" s="1"/>
  <c r="AV78" i="4" a="1"/>
  <c r="AV78" i="4" s="1"/>
  <c r="AX78" i="4" a="1"/>
  <c r="AX78" i="4" s="1"/>
  <c r="AY78" i="4" a="1"/>
  <c r="AY78" i="4" s="1"/>
  <c r="N78" i="4" a="1"/>
  <c r="N78" i="4" s="1"/>
  <c r="BD78" i="4" a="1"/>
  <c r="BD78" i="4" s="1"/>
  <c r="BF78" i="4" s="1" a="1"/>
  <c r="BF78" i="4" s="1"/>
  <c r="BB78" i="4" a="1"/>
  <c r="BB78" i="4" s="1"/>
  <c r="AU78" i="4" a="1"/>
  <c r="AU78" i="4" s="1"/>
  <c r="BA78" i="4" a="1"/>
  <c r="BA78" i="4" s="1"/>
  <c r="BC78" i="4" a="1"/>
  <c r="BC78" i="4" s="1"/>
  <c r="BE78" i="4" s="1" a="1"/>
  <c r="BE78" i="4" s="1"/>
  <c r="S78" i="4" a="1"/>
  <c r="S78" i="4" s="1"/>
  <c r="U78" i="4" s="1" a="1"/>
  <c r="U78" i="4" s="1"/>
  <c r="J78" i="4" a="1"/>
  <c r="J78" i="4" s="1"/>
  <c r="P78" i="4" a="1"/>
  <c r="P78" i="4" s="1"/>
  <c r="Q78" i="4" a="1"/>
  <c r="Q78" i="4" s="1"/>
  <c r="R78" i="4" a="1"/>
  <c r="R78" i="4" s="1"/>
  <c r="T78" i="4" s="1" a="1"/>
  <c r="T78" i="4" s="1"/>
  <c r="V78" i="4" l="1"/>
  <c r="W78" i="4"/>
  <c r="X78" i="4"/>
  <c r="Y78" i="4" s="1"/>
  <c r="Z78" i="4" s="1"/>
  <c r="BH78" i="4"/>
  <c r="BG78" i="4"/>
  <c r="BI78" i="4"/>
  <c r="BJ78" i="4" l="1"/>
  <c r="BK78" i="4" s="1"/>
  <c r="BL78" i="4" s="1" a="1"/>
  <c r="BL78" i="4" s="1"/>
  <c r="AL78" i="4" s="1" a="1"/>
  <c r="AL78" i="4" s="1"/>
  <c r="AA78" i="4" a="1"/>
  <c r="AA78" i="4" s="1"/>
  <c r="BW78" i="4" s="1" a="1"/>
  <c r="BW78" i="4" s="1"/>
  <c r="AC78" i="4" a="1"/>
  <c r="AC78" i="4" s="1"/>
  <c r="AF78" i="4" a="1"/>
  <c r="AF78" i="4" s="1"/>
  <c r="AD78" i="4" a="1"/>
  <c r="AD78" i="4" s="1"/>
  <c r="AB78" i="4" a="1"/>
  <c r="AB78" i="4" s="1"/>
  <c r="AO78" i="4" s="1"/>
  <c r="AG78" i="4" a="1"/>
  <c r="AG78" i="4" s="1"/>
  <c r="BR78" i="4" l="1" a="1"/>
  <c r="BR78" i="4" s="1"/>
  <c r="BM78" i="4" a="1"/>
  <c r="BM78" i="4" s="1"/>
  <c r="BZ78" i="4" s="1"/>
  <c r="BO78" i="4" a="1"/>
  <c r="BO78" i="4" s="1"/>
  <c r="BQ78" i="4" a="1"/>
  <c r="BQ78" i="4" s="1"/>
  <c r="BN78" i="4" a="1"/>
  <c r="BN78" i="4" s="1"/>
  <c r="AH78" i="4"/>
  <c r="AE78" i="4"/>
  <c r="AI78" i="4" s="1"/>
  <c r="BS78" i="4" l="1"/>
  <c r="AP78" i="4" s="1"/>
  <c r="BP78" i="4"/>
  <c r="BT78" i="4" s="1"/>
  <c r="BX78" i="4"/>
  <c r="CA78" i="4" l="1"/>
  <c r="CB78" i="4"/>
  <c r="AM78" i="4"/>
  <c r="BY78" i="4" s="1"/>
  <c r="BU78" i="4" s="1"/>
  <c r="BV78" i="4" s="1"/>
  <c r="CC78" i="4"/>
  <c r="AR78" i="4"/>
  <c r="AQ78" i="4"/>
  <c r="AN78" i="4"/>
  <c r="AJ78" i="4" s="1"/>
  <c r="AK78" i="4" s="1"/>
  <c r="CD78" i="4" l="1"/>
  <c r="AS79" i="4" s="1"/>
  <c r="H79" i="4" l="1"/>
  <c r="I79" i="4" s="1" a="1"/>
  <c r="I79" i="4" s="1"/>
  <c r="M79" i="4" s="1" a="1"/>
  <c r="M79" i="4" s="1"/>
  <c r="AT79" i="4" a="1"/>
  <c r="AT79" i="4" s="1"/>
  <c r="AW79" i="4" s="1" a="1"/>
  <c r="AW79" i="4" s="1"/>
  <c r="K79" i="4" l="1" a="1"/>
  <c r="K79" i="4" s="1"/>
  <c r="AZ79" i="4" a="1"/>
  <c r="AZ79" i="4" s="1"/>
  <c r="L79" i="4" a="1"/>
  <c r="L79" i="4" s="1"/>
  <c r="O79" i="4" a="1"/>
  <c r="O79" i="4" s="1"/>
  <c r="N79" i="4" a="1"/>
  <c r="N79" i="4" s="1"/>
  <c r="AX79" i="4" a="1"/>
  <c r="AX79" i="4" s="1"/>
  <c r="AV79" i="4" a="1"/>
  <c r="AV79" i="4" s="1"/>
  <c r="AY79" i="4" a="1"/>
  <c r="AY79" i="4" s="1"/>
  <c r="BD79" i="4" a="1"/>
  <c r="BD79" i="4" s="1"/>
  <c r="BF79" i="4" s="1" a="1"/>
  <c r="BF79" i="4" s="1"/>
  <c r="BB79" i="4" a="1"/>
  <c r="BB79" i="4" s="1"/>
  <c r="AU79" i="4" a="1"/>
  <c r="AU79" i="4" s="1"/>
  <c r="BA79" i="4" a="1"/>
  <c r="BA79" i="4" s="1"/>
  <c r="BC79" i="4" a="1"/>
  <c r="BC79" i="4" s="1"/>
  <c r="BE79" i="4" s="1" a="1"/>
  <c r="BE79" i="4" s="1"/>
  <c r="S79" i="4" a="1"/>
  <c r="S79" i="4" s="1"/>
  <c r="U79" i="4" s="1" a="1"/>
  <c r="U79" i="4" s="1"/>
  <c r="J79" i="4" a="1"/>
  <c r="J79" i="4" s="1"/>
  <c r="P79" i="4" a="1"/>
  <c r="P79" i="4" s="1"/>
  <c r="Q79" i="4" a="1"/>
  <c r="Q79" i="4" s="1"/>
  <c r="R79" i="4" a="1"/>
  <c r="R79" i="4" s="1"/>
  <c r="T79" i="4" s="1" a="1"/>
  <c r="T79" i="4" s="1"/>
  <c r="V79" i="4" l="1"/>
  <c r="W79" i="4"/>
  <c r="X79" i="4"/>
  <c r="Y79" i="4" s="1"/>
  <c r="Z79" i="4" s="1"/>
  <c r="BH79" i="4"/>
  <c r="BG79" i="4"/>
  <c r="BI79" i="4"/>
  <c r="BJ79" i="4" l="1"/>
  <c r="BK79" i="4" s="1"/>
  <c r="BL79" i="4" s="1" a="1"/>
  <c r="BL79" i="4" s="1"/>
  <c r="AL79" i="4" s="1" a="1"/>
  <c r="AL79" i="4" s="1"/>
  <c r="AA79" i="4" a="1"/>
  <c r="AA79" i="4" s="1"/>
  <c r="BW79" i="4" s="1" a="1"/>
  <c r="BW79" i="4" s="1"/>
  <c r="AC79" i="4" a="1"/>
  <c r="AC79" i="4" s="1"/>
  <c r="AF79" i="4" a="1"/>
  <c r="AF79" i="4" s="1"/>
  <c r="AD79" i="4" a="1"/>
  <c r="AD79" i="4" s="1"/>
  <c r="AB79" i="4" a="1"/>
  <c r="AB79" i="4" s="1"/>
  <c r="AO79" i="4" s="1"/>
  <c r="AG79" i="4" a="1"/>
  <c r="AG79" i="4" s="1"/>
  <c r="BR79" i="4" l="1" a="1"/>
  <c r="BR79" i="4" s="1"/>
  <c r="BO79" i="4" a="1"/>
  <c r="BO79" i="4" s="1"/>
  <c r="BM79" i="4" a="1"/>
  <c r="BM79" i="4" s="1"/>
  <c r="BZ79" i="4" s="1"/>
  <c r="BQ79" i="4" a="1"/>
  <c r="BQ79" i="4" s="1"/>
  <c r="BN79" i="4" a="1"/>
  <c r="BN79" i="4" s="1"/>
  <c r="AH79" i="4"/>
  <c r="AE79" i="4"/>
  <c r="AI79" i="4" s="1"/>
  <c r="BP79" i="4" l="1"/>
  <c r="BT79" i="4" s="1"/>
  <c r="BS79" i="4"/>
  <c r="AQ79" i="4" s="1"/>
  <c r="BX79" i="4"/>
  <c r="CA79" i="4" l="1"/>
  <c r="CC79" i="4"/>
  <c r="CB79" i="4"/>
  <c r="AR79" i="4"/>
  <c r="AP79" i="4"/>
  <c r="AM79" i="4"/>
  <c r="AN79" i="4" s="1"/>
  <c r="AJ79" i="4" s="1"/>
  <c r="AK79" i="4" s="1"/>
  <c r="BY79" i="4" l="1"/>
  <c r="BU79" i="4" s="1"/>
  <c r="BV79" i="4" s="1"/>
  <c r="CD79" i="4" s="1"/>
  <c r="AS80" i="4" s="1"/>
  <c r="H80" i="4" l="1"/>
  <c r="I80" i="4" s="1" a="1"/>
  <c r="I80" i="4" s="1"/>
  <c r="L80" i="4" s="1" a="1"/>
  <c r="L80" i="4" s="1"/>
  <c r="AT80" i="4" a="1"/>
  <c r="AT80" i="4" s="1"/>
  <c r="AV80" i="4" s="1" a="1"/>
  <c r="AV80" i="4" s="1"/>
  <c r="M80" i="4" l="1" a="1"/>
  <c r="M80" i="4" s="1"/>
  <c r="O80" i="4" a="1"/>
  <c r="O80" i="4" s="1"/>
  <c r="N80" i="4" a="1"/>
  <c r="N80" i="4" s="1"/>
  <c r="K80" i="4" a="1"/>
  <c r="K80" i="4" s="1"/>
  <c r="AY80" i="4" a="1"/>
  <c r="AY80" i="4" s="1"/>
  <c r="AX80" i="4" a="1"/>
  <c r="AX80" i="4" s="1"/>
  <c r="AW80" i="4" a="1"/>
  <c r="AW80" i="4" s="1"/>
  <c r="AZ80" i="4" a="1"/>
  <c r="AZ80" i="4" s="1"/>
  <c r="BD80" i="4" a="1"/>
  <c r="BD80" i="4" s="1"/>
  <c r="BF80" i="4" s="1" a="1"/>
  <c r="BF80" i="4" s="1"/>
  <c r="AU80" i="4" a="1"/>
  <c r="AU80" i="4" s="1"/>
  <c r="BB80" i="4" a="1"/>
  <c r="BB80" i="4" s="1"/>
  <c r="BA80" i="4" a="1"/>
  <c r="BA80" i="4" s="1"/>
  <c r="BC80" i="4" a="1"/>
  <c r="BC80" i="4" s="1"/>
  <c r="BE80" i="4" s="1" a="1"/>
  <c r="BE80" i="4" s="1"/>
  <c r="S80" i="4" a="1"/>
  <c r="S80" i="4" s="1"/>
  <c r="U80" i="4" s="1" a="1"/>
  <c r="U80" i="4" s="1"/>
  <c r="J80" i="4" a="1"/>
  <c r="J80" i="4" s="1"/>
  <c r="P80" i="4" a="1"/>
  <c r="P80" i="4" s="1"/>
  <c r="Q80" i="4" a="1"/>
  <c r="Q80" i="4" s="1"/>
  <c r="R80" i="4" a="1"/>
  <c r="R80" i="4" s="1"/>
  <c r="T80" i="4" s="1" a="1"/>
  <c r="T80" i="4" s="1"/>
  <c r="V80" i="4" l="1"/>
  <c r="W80" i="4"/>
  <c r="X80" i="4"/>
  <c r="Y80" i="4" s="1"/>
  <c r="Z80" i="4" s="1"/>
  <c r="BG80" i="4"/>
  <c r="BH80" i="4"/>
  <c r="BI80" i="4"/>
  <c r="BJ80" i="4" s="1"/>
  <c r="BK80" i="4" s="1"/>
  <c r="BL80" i="4" l="1" a="1"/>
  <c r="BL80" i="4" s="1"/>
  <c r="AL80" i="4" s="1" a="1"/>
  <c r="AL80" i="4" s="1"/>
  <c r="BN80" i="4" a="1"/>
  <c r="BN80" i="4" s="1"/>
  <c r="BQ80" i="4" a="1"/>
  <c r="BQ80" i="4" s="1"/>
  <c r="BO80" i="4" a="1"/>
  <c r="BO80" i="4" s="1"/>
  <c r="BM80" i="4" a="1"/>
  <c r="BM80" i="4" s="1"/>
  <c r="BZ80" i="4" s="1"/>
  <c r="BR80" i="4" a="1"/>
  <c r="BR80" i="4" s="1"/>
  <c r="AA80" i="4" a="1"/>
  <c r="AA80" i="4" s="1"/>
  <c r="BW80" i="4" s="1" a="1"/>
  <c r="BW80" i="4" s="1"/>
  <c r="AC80" i="4" a="1"/>
  <c r="AC80" i="4" s="1"/>
  <c r="AF80" i="4" a="1"/>
  <c r="AF80" i="4" s="1"/>
  <c r="AD80" i="4" a="1"/>
  <c r="AD80" i="4" s="1"/>
  <c r="AB80" i="4" a="1"/>
  <c r="AB80" i="4" s="1"/>
  <c r="AO80" i="4" s="1"/>
  <c r="AG80" i="4" a="1"/>
  <c r="AG80" i="4" s="1"/>
  <c r="BS80" i="4" l="1"/>
  <c r="AH80" i="4"/>
  <c r="AE80" i="4"/>
  <c r="AI80" i="4" s="1"/>
  <c r="BP80" i="4"/>
  <c r="BT80" i="4" s="1"/>
  <c r="AM80" i="4" l="1"/>
  <c r="CB80" i="4"/>
  <c r="AQ80" i="4"/>
  <c r="AP80" i="4"/>
  <c r="AR80" i="4"/>
  <c r="CA80" i="4"/>
  <c r="CC80" i="4"/>
  <c r="BX80" i="4"/>
  <c r="BY80" i="4" s="1"/>
  <c r="BU80" i="4" s="1"/>
  <c r="BV80" i="4" s="1"/>
  <c r="AN80" i="4" l="1"/>
  <c r="AJ80" i="4" s="1"/>
  <c r="AK80" i="4" s="1"/>
  <c r="CD80" i="4" s="1"/>
  <c r="AS81" i="4" s="1"/>
  <c r="H81" i="4" l="1"/>
  <c r="I81" i="4" s="1" a="1"/>
  <c r="I81" i="4" s="1"/>
  <c r="AT81" i="4" a="1"/>
  <c r="AT81" i="4" s="1"/>
  <c r="AW81" i="4" s="1" a="1"/>
  <c r="AW81" i="4" s="1"/>
  <c r="AY81" i="4" l="1" a="1"/>
  <c r="AY81" i="4" s="1"/>
  <c r="AV81" i="4" a="1"/>
  <c r="AV81" i="4" s="1"/>
  <c r="AZ81" i="4" a="1"/>
  <c r="AZ81" i="4" s="1"/>
  <c r="AX81" i="4" a="1"/>
  <c r="AX81" i="4" s="1"/>
  <c r="K81" i="4" a="1"/>
  <c r="K81" i="4" s="1"/>
  <c r="L81" i="4" a="1"/>
  <c r="L81" i="4" s="1"/>
  <c r="O81" i="4" a="1"/>
  <c r="O81" i="4" s="1"/>
  <c r="M81" i="4" a="1"/>
  <c r="M81" i="4" s="1"/>
  <c r="N81" i="4" a="1"/>
  <c r="N81" i="4" s="1"/>
  <c r="BD81" i="4" a="1"/>
  <c r="BD81" i="4" s="1"/>
  <c r="BF81" i="4" s="1" a="1"/>
  <c r="BF81" i="4" s="1"/>
  <c r="AU81" i="4" a="1"/>
  <c r="AU81" i="4" s="1"/>
  <c r="BB81" i="4" a="1"/>
  <c r="BB81" i="4" s="1"/>
  <c r="BA81" i="4" a="1"/>
  <c r="BA81" i="4" s="1"/>
  <c r="BC81" i="4" a="1"/>
  <c r="BC81" i="4" s="1"/>
  <c r="BE81" i="4" s="1" a="1"/>
  <c r="BE81" i="4" s="1"/>
  <c r="S81" i="4" a="1"/>
  <c r="S81" i="4" s="1"/>
  <c r="U81" i="4" s="1" a="1"/>
  <c r="U81" i="4" s="1"/>
  <c r="J81" i="4" a="1"/>
  <c r="J81" i="4" s="1"/>
  <c r="P81" i="4" a="1"/>
  <c r="P81" i="4" s="1"/>
  <c r="Q81" i="4" a="1"/>
  <c r="Q81" i="4" s="1"/>
  <c r="R81" i="4" a="1"/>
  <c r="R81" i="4" s="1"/>
  <c r="T81" i="4" s="1" a="1"/>
  <c r="T81" i="4" s="1"/>
  <c r="V81" i="4" l="1"/>
  <c r="W81" i="4"/>
  <c r="X81" i="4"/>
  <c r="Y81" i="4" s="1"/>
  <c r="Z81" i="4" s="1"/>
  <c r="BG81" i="4"/>
  <c r="BH81" i="4"/>
  <c r="BI81" i="4"/>
  <c r="BJ81" i="4" s="1"/>
  <c r="BK81" i="4" s="1"/>
  <c r="BL81" i="4" l="1" a="1"/>
  <c r="BL81" i="4" s="1"/>
  <c r="AL81" i="4" s="1" a="1"/>
  <c r="AL81" i="4" s="1"/>
  <c r="BN81" i="4" a="1"/>
  <c r="BN81" i="4" s="1"/>
  <c r="BQ81" i="4" a="1"/>
  <c r="BQ81" i="4" s="1"/>
  <c r="BO81" i="4" a="1"/>
  <c r="BO81" i="4" s="1"/>
  <c r="BM81" i="4" a="1"/>
  <c r="BM81" i="4" s="1"/>
  <c r="BZ81" i="4" s="1"/>
  <c r="BR81" i="4" a="1"/>
  <c r="BR81" i="4" s="1"/>
  <c r="AA81" i="4" a="1"/>
  <c r="AA81" i="4" s="1"/>
  <c r="BW81" i="4" s="1" a="1"/>
  <c r="BW81" i="4" s="1"/>
  <c r="AC81" i="4" a="1"/>
  <c r="AC81" i="4" s="1"/>
  <c r="AF81" i="4" a="1"/>
  <c r="AF81" i="4" s="1"/>
  <c r="AD81" i="4" a="1"/>
  <c r="AD81" i="4" s="1"/>
  <c r="AB81" i="4" a="1"/>
  <c r="AB81" i="4" s="1"/>
  <c r="AO81" i="4" s="1"/>
  <c r="AG81" i="4" a="1"/>
  <c r="AG81" i="4" s="1"/>
  <c r="AH81" i="4" l="1"/>
  <c r="BS81" i="4"/>
  <c r="AE81" i="4"/>
  <c r="AI81" i="4" s="1"/>
  <c r="BP81" i="4"/>
  <c r="BT81" i="4" s="1"/>
  <c r="AM81" i="4" l="1"/>
  <c r="CB81" i="4"/>
  <c r="CA81" i="4"/>
  <c r="AQ81" i="4"/>
  <c r="CC81" i="4"/>
  <c r="AP81" i="4"/>
  <c r="AR81" i="4"/>
  <c r="BX81" i="4"/>
  <c r="AN81" i="4" s="1"/>
  <c r="AJ81" i="4" s="1"/>
  <c r="AK81" i="4" s="1"/>
  <c r="BY81" i="4" l="1"/>
  <c r="BU81" i="4" s="1"/>
  <c r="BV81" i="4" s="1"/>
  <c r="CD81" i="4" s="1"/>
  <c r="AS82" i="4" l="1"/>
  <c r="AT82" i="4" s="1" a="1"/>
  <c r="AT82" i="4" s="1"/>
  <c r="AW82" i="4" s="1" a="1"/>
  <c r="AW82" i="4" s="1"/>
  <c r="H82" i="4"/>
  <c r="I82" i="4" s="1" a="1"/>
  <c r="I82" i="4" s="1"/>
  <c r="AZ82" i="4" l="1" a="1"/>
  <c r="AZ82" i="4" s="1"/>
  <c r="AX82" i="4" a="1"/>
  <c r="AX82" i="4" s="1"/>
  <c r="AY82" i="4" a="1"/>
  <c r="AY82" i="4" s="1"/>
  <c r="AV82" i="4" a="1"/>
  <c r="AV82" i="4" s="1"/>
  <c r="O82" i="4" a="1"/>
  <c r="O82" i="4" s="1"/>
  <c r="K82" i="4" a="1"/>
  <c r="K82" i="4" s="1"/>
  <c r="L82" i="4" a="1"/>
  <c r="L82" i="4" s="1"/>
  <c r="M82" i="4" a="1"/>
  <c r="M82" i="4" s="1"/>
  <c r="N82" i="4" a="1"/>
  <c r="N82" i="4" s="1"/>
  <c r="BD82" i="4" a="1"/>
  <c r="BD82" i="4" s="1"/>
  <c r="BF82" i="4" s="1" a="1"/>
  <c r="BF82" i="4" s="1"/>
  <c r="AU82" i="4" a="1"/>
  <c r="AU82" i="4" s="1"/>
  <c r="BA82" i="4" a="1"/>
  <c r="BA82" i="4" s="1"/>
  <c r="BB82" i="4" a="1"/>
  <c r="BB82" i="4" s="1"/>
  <c r="BC82" i="4" a="1"/>
  <c r="BC82" i="4" s="1"/>
  <c r="BE82" i="4" s="1" a="1"/>
  <c r="BE82" i="4" s="1"/>
  <c r="S82" i="4" a="1"/>
  <c r="S82" i="4" s="1"/>
  <c r="U82" i="4" s="1" a="1"/>
  <c r="U82" i="4" s="1"/>
  <c r="J82" i="4" a="1"/>
  <c r="J82" i="4" s="1"/>
  <c r="P82" i="4" a="1"/>
  <c r="P82" i="4" s="1"/>
  <c r="Q82" i="4" a="1"/>
  <c r="Q82" i="4" s="1"/>
  <c r="R82" i="4" a="1"/>
  <c r="R82" i="4" s="1"/>
  <c r="T82" i="4" s="1" a="1"/>
  <c r="T82" i="4" s="1"/>
  <c r="V82" i="4" l="1"/>
  <c r="W82" i="4"/>
  <c r="X82" i="4"/>
  <c r="Y82" i="4" s="1"/>
  <c r="Z82" i="4" s="1"/>
  <c r="BG82" i="4"/>
  <c r="BH82" i="4"/>
  <c r="BI82" i="4"/>
  <c r="BJ82" i="4" s="1"/>
  <c r="BK82" i="4" s="1"/>
  <c r="BL82" i="4" l="1" a="1"/>
  <c r="BL82" i="4" s="1"/>
  <c r="AL82" i="4" s="1" a="1"/>
  <c r="AL82" i="4" s="1"/>
  <c r="BN82" i="4" a="1"/>
  <c r="BN82" i="4" s="1"/>
  <c r="BQ82" i="4" a="1"/>
  <c r="BQ82" i="4" s="1"/>
  <c r="BO82" i="4" a="1"/>
  <c r="BO82" i="4" s="1"/>
  <c r="BM82" i="4" a="1"/>
  <c r="BM82" i="4" s="1"/>
  <c r="BZ82" i="4" s="1"/>
  <c r="BR82" i="4" a="1"/>
  <c r="BR82" i="4" s="1"/>
  <c r="AA82" i="4" a="1"/>
  <c r="AA82" i="4" s="1"/>
  <c r="BW82" i="4" s="1" a="1"/>
  <c r="BW82" i="4" s="1"/>
  <c r="AC82" i="4" a="1"/>
  <c r="AC82" i="4" s="1"/>
  <c r="AF82" i="4" a="1"/>
  <c r="AF82" i="4" s="1"/>
  <c r="AD82" i="4" a="1"/>
  <c r="AD82" i="4" s="1"/>
  <c r="AB82" i="4" a="1"/>
  <c r="AB82" i="4" s="1"/>
  <c r="AO82" i="4" s="1"/>
  <c r="AG82" i="4" a="1"/>
  <c r="AG82" i="4" s="1"/>
  <c r="BS82" i="4" l="1"/>
  <c r="AH82" i="4"/>
  <c r="AE82" i="4"/>
  <c r="AI82" i="4" s="1"/>
  <c r="BP82" i="4"/>
  <c r="BT82" i="4" s="1"/>
  <c r="AM82" i="4" l="1"/>
  <c r="CC82" i="4"/>
  <c r="AP82" i="4"/>
  <c r="AQ82" i="4"/>
  <c r="AR82" i="4"/>
  <c r="CB82" i="4"/>
  <c r="CA82" i="4"/>
  <c r="BX82" i="4"/>
  <c r="BY82" i="4" s="1"/>
  <c r="BU82" i="4" s="1"/>
  <c r="BV82" i="4" s="1"/>
  <c r="AN82" i="4" l="1"/>
  <c r="AJ82" i="4" s="1"/>
  <c r="AK82" i="4" s="1"/>
  <c r="CD82" i="4" s="1"/>
  <c r="AS83" i="4" s="1"/>
  <c r="H83" i="4" l="1"/>
  <c r="I83" i="4" s="1" a="1"/>
  <c r="I83" i="4" s="1"/>
  <c r="AT83" i="4" a="1"/>
  <c r="AT83" i="4" s="1"/>
  <c r="AY83" i="4" s="1" a="1"/>
  <c r="AY83" i="4" s="1"/>
  <c r="AX83" i="4" l="1" a="1"/>
  <c r="AX83" i="4" s="1"/>
  <c r="AZ83" i="4" a="1"/>
  <c r="AZ83" i="4" s="1"/>
  <c r="AW83" i="4" a="1"/>
  <c r="AW83" i="4" s="1"/>
  <c r="AV83" i="4" a="1"/>
  <c r="AV83" i="4" s="1"/>
  <c r="K83" i="4" a="1"/>
  <c r="K83" i="4" s="1"/>
  <c r="L83" i="4" a="1"/>
  <c r="L83" i="4" s="1"/>
  <c r="O83" i="4" a="1"/>
  <c r="O83" i="4" s="1"/>
  <c r="N83" i="4" a="1"/>
  <c r="N83" i="4" s="1"/>
  <c r="M83" i="4" a="1"/>
  <c r="M83" i="4" s="1"/>
  <c r="BD83" i="4" a="1"/>
  <c r="BD83" i="4" s="1"/>
  <c r="BF83" i="4" s="1" a="1"/>
  <c r="BF83" i="4" s="1"/>
  <c r="AU83" i="4" a="1"/>
  <c r="AU83" i="4" s="1"/>
  <c r="BA83" i="4" a="1"/>
  <c r="BA83" i="4" s="1"/>
  <c r="BB83" i="4" a="1"/>
  <c r="BB83" i="4" s="1"/>
  <c r="BC83" i="4" a="1"/>
  <c r="BC83" i="4" s="1"/>
  <c r="BE83" i="4" s="1" a="1"/>
  <c r="BE83" i="4" s="1"/>
  <c r="S83" i="4" a="1"/>
  <c r="S83" i="4" s="1"/>
  <c r="U83" i="4" s="1" a="1"/>
  <c r="U83" i="4" s="1"/>
  <c r="J83" i="4" a="1"/>
  <c r="J83" i="4" s="1"/>
  <c r="P83" i="4" a="1"/>
  <c r="P83" i="4" s="1"/>
  <c r="Q83" i="4" a="1"/>
  <c r="Q83" i="4" s="1"/>
  <c r="R83" i="4" a="1"/>
  <c r="R83" i="4" s="1"/>
  <c r="T83" i="4" s="1" a="1"/>
  <c r="T83" i="4" s="1"/>
  <c r="V83" i="4" l="1"/>
  <c r="W83" i="4"/>
  <c r="X83" i="4"/>
  <c r="Y83" i="4" s="1"/>
  <c r="Z83" i="4" s="1"/>
  <c r="BG83" i="4"/>
  <c r="BH83" i="4"/>
  <c r="BI83" i="4"/>
  <c r="BJ83" i="4" s="1"/>
  <c r="BK83" i="4" s="1"/>
  <c r="BL83" i="4" l="1" a="1"/>
  <c r="BL83" i="4" s="1"/>
  <c r="AL83" i="4" s="1" a="1"/>
  <c r="AL83" i="4" s="1"/>
  <c r="BN83" i="4" a="1"/>
  <c r="BN83" i="4" s="1"/>
  <c r="BQ83" i="4" a="1"/>
  <c r="BQ83" i="4" s="1"/>
  <c r="BO83" i="4" a="1"/>
  <c r="BO83" i="4" s="1"/>
  <c r="BM83" i="4" a="1"/>
  <c r="BM83" i="4" s="1"/>
  <c r="BZ83" i="4" s="1"/>
  <c r="BR83" i="4" a="1"/>
  <c r="BR83" i="4" s="1"/>
  <c r="AA83" i="4" a="1"/>
  <c r="AA83" i="4" s="1"/>
  <c r="BW83" i="4" s="1" a="1"/>
  <c r="BW83" i="4" s="1"/>
  <c r="AC83" i="4" a="1"/>
  <c r="AC83" i="4" s="1"/>
  <c r="AF83" i="4" a="1"/>
  <c r="AF83" i="4" s="1"/>
  <c r="AD83" i="4" a="1"/>
  <c r="AD83" i="4" s="1"/>
  <c r="AB83" i="4" a="1"/>
  <c r="AB83" i="4" s="1"/>
  <c r="AO83" i="4" s="1"/>
  <c r="AG83" i="4" a="1"/>
  <c r="AG83" i="4" s="1"/>
  <c r="BS83" i="4" l="1"/>
  <c r="AH83" i="4"/>
  <c r="AE83" i="4"/>
  <c r="AI83" i="4" s="1"/>
  <c r="BP83" i="4"/>
  <c r="BT83" i="4" s="1"/>
  <c r="AM83" i="4" l="1"/>
  <c r="CC83" i="4"/>
  <c r="AP83" i="4"/>
  <c r="AQ83" i="4"/>
  <c r="AR83" i="4"/>
  <c r="CB83" i="4"/>
  <c r="CA83" i="4"/>
  <c r="BX83" i="4"/>
  <c r="BY83" i="4" l="1"/>
  <c r="BU83" i="4" s="1"/>
  <c r="BV83" i="4" s="1"/>
  <c r="AN83" i="4"/>
  <c r="AJ83" i="4" s="1"/>
  <c r="AK83" i="4" s="1"/>
  <c r="CD83" i="4" l="1"/>
  <c r="AS84" i="4" s="1"/>
  <c r="AT84" i="4" s="1" a="1"/>
  <c r="AT84" i="4" s="1"/>
  <c r="AW84" i="4" s="1" a="1"/>
  <c r="AW84" i="4" s="1"/>
  <c r="H84" i="4" l="1"/>
  <c r="I84" i="4" s="1" a="1"/>
  <c r="I84" i="4" s="1"/>
  <c r="P84" i="4" s="1" a="1"/>
  <c r="P84" i="4" s="1"/>
  <c r="AZ84" i="4" a="1"/>
  <c r="AZ84" i="4" s="1"/>
  <c r="AY84" i="4" a="1"/>
  <c r="AY84" i="4" s="1"/>
  <c r="AV84" i="4" a="1"/>
  <c r="AV84" i="4" s="1"/>
  <c r="AX84" i="4" a="1"/>
  <c r="AX84" i="4" s="1"/>
  <c r="BD84" i="4" a="1"/>
  <c r="BD84" i="4" s="1"/>
  <c r="BF84" i="4" s="1" a="1"/>
  <c r="BF84" i="4" s="1"/>
  <c r="AU84" i="4" a="1"/>
  <c r="AU84" i="4" s="1"/>
  <c r="BA84" i="4" a="1"/>
  <c r="BA84" i="4" s="1"/>
  <c r="BB84" i="4" a="1"/>
  <c r="BB84" i="4" s="1"/>
  <c r="BC84" i="4" a="1"/>
  <c r="BC84" i="4" s="1"/>
  <c r="BE84" i="4" s="1" a="1"/>
  <c r="BE84" i="4" s="1"/>
  <c r="Q84" i="4" l="1" a="1"/>
  <c r="Q84" i="4" s="1"/>
  <c r="O84" i="4" a="1"/>
  <c r="O84" i="4" s="1"/>
  <c r="K84" i="4" a="1"/>
  <c r="K84" i="4" s="1"/>
  <c r="L84" i="4" a="1"/>
  <c r="L84" i="4" s="1"/>
  <c r="J84" i="4" a="1"/>
  <c r="J84" i="4" s="1"/>
  <c r="S84" i="4" a="1"/>
  <c r="S84" i="4" s="1"/>
  <c r="U84" i="4" s="1" a="1"/>
  <c r="U84" i="4" s="1"/>
  <c r="N84" i="4" a="1"/>
  <c r="N84" i="4" s="1"/>
  <c r="R84" i="4" a="1"/>
  <c r="R84" i="4" s="1"/>
  <c r="T84" i="4" s="1" a="1"/>
  <c r="T84" i="4" s="1"/>
  <c r="M84" i="4" a="1"/>
  <c r="M84" i="4" s="1"/>
  <c r="BG84" i="4"/>
  <c r="BH84" i="4"/>
  <c r="BI84" i="4"/>
  <c r="BJ84" i="4" s="1"/>
  <c r="BK84" i="4" s="1"/>
  <c r="V84" i="4" l="1"/>
  <c r="W84" i="4"/>
  <c r="X84" i="4"/>
  <c r="Y84" i="4" s="1"/>
  <c r="Z84" i="4" s="1"/>
  <c r="AB84" i="4" s="1" a="1"/>
  <c r="AB84" i="4" s="1"/>
  <c r="AO84" i="4" s="1"/>
  <c r="BL84" i="4" a="1"/>
  <c r="BL84" i="4" s="1"/>
  <c r="AL84" i="4" s="1" a="1"/>
  <c r="AL84" i="4" s="1"/>
  <c r="BN84" i="4" a="1"/>
  <c r="BN84" i="4" s="1"/>
  <c r="BQ84" i="4" a="1"/>
  <c r="BQ84" i="4" s="1"/>
  <c r="BO84" i="4" a="1"/>
  <c r="BO84" i="4" s="1"/>
  <c r="BM84" i="4" a="1"/>
  <c r="BM84" i="4" s="1"/>
  <c r="BZ84" i="4" s="1"/>
  <c r="BR84" i="4" a="1"/>
  <c r="BR84" i="4" s="1"/>
  <c r="AA84" i="4" l="1" a="1"/>
  <c r="AA84" i="4" s="1"/>
  <c r="BW84" i="4" s="1" a="1"/>
  <c r="BW84" i="4" s="1"/>
  <c r="AF84" i="4" a="1"/>
  <c r="AF84" i="4" s="1"/>
  <c r="AC84" i="4" a="1"/>
  <c r="AC84" i="4" s="1"/>
  <c r="AD84" i="4" a="1"/>
  <c r="AD84" i="4" s="1"/>
  <c r="AG84" i="4" a="1"/>
  <c r="AG84" i="4" s="1"/>
  <c r="BS84" i="4"/>
  <c r="BP84" i="4"/>
  <c r="BT84" i="4" s="1"/>
  <c r="AH84" i="4" l="1"/>
  <c r="CC84" i="4" s="1"/>
  <c r="AE84" i="4"/>
  <c r="AI84" i="4" s="1"/>
  <c r="AM84" i="4"/>
  <c r="AQ84" i="4"/>
  <c r="AP84" i="4"/>
  <c r="AR84" i="4"/>
  <c r="CB84" i="4"/>
  <c r="CA84" i="4"/>
  <c r="BX84" i="4" l="1"/>
  <c r="BY84" i="4" s="1"/>
  <c r="BU84" i="4" s="1"/>
  <c r="BV84" i="4" s="1"/>
  <c r="AN84" i="4" l="1"/>
  <c r="AJ84" i="4" s="1"/>
  <c r="AK84" i="4" s="1"/>
  <c r="CD84" i="4" s="1"/>
  <c r="AS85" i="4" s="1"/>
  <c r="AT85" i="4" s="1" a="1"/>
  <c r="AT85" i="4" s="1"/>
  <c r="AY85" i="4" s="1" a="1"/>
  <c r="AY85" i="4" s="1"/>
  <c r="H85" i="4" l="1"/>
  <c r="I85" i="4" s="1" a="1"/>
  <c r="I85" i="4" s="1"/>
  <c r="AV85" i="4" a="1"/>
  <c r="AV85" i="4" s="1"/>
  <c r="AZ85" i="4" a="1"/>
  <c r="AZ85" i="4" s="1"/>
  <c r="AX85" i="4" a="1"/>
  <c r="AX85" i="4" s="1"/>
  <c r="AW85" i="4" a="1"/>
  <c r="AW85" i="4" s="1"/>
  <c r="L85" i="4" a="1"/>
  <c r="L85" i="4" s="1"/>
  <c r="K85" i="4" a="1"/>
  <c r="K85" i="4" s="1"/>
  <c r="O85" i="4" a="1"/>
  <c r="O85" i="4" s="1"/>
  <c r="N85" i="4" a="1"/>
  <c r="N85" i="4" s="1"/>
  <c r="M85" i="4" a="1"/>
  <c r="M85" i="4" s="1"/>
  <c r="BD85" i="4" a="1"/>
  <c r="BD85" i="4" s="1"/>
  <c r="BF85" i="4" s="1" a="1"/>
  <c r="BF85" i="4" s="1"/>
  <c r="AU85" i="4" a="1"/>
  <c r="AU85" i="4" s="1"/>
  <c r="BA85" i="4" a="1"/>
  <c r="BA85" i="4" s="1"/>
  <c r="BB85" i="4" a="1"/>
  <c r="BB85" i="4" s="1"/>
  <c r="BC85" i="4" a="1"/>
  <c r="BC85" i="4" s="1"/>
  <c r="BE85" i="4" s="1" a="1"/>
  <c r="BE85" i="4" s="1"/>
  <c r="S85" i="4" a="1"/>
  <c r="S85" i="4" s="1"/>
  <c r="U85" i="4" s="1" a="1"/>
  <c r="U85" i="4" s="1"/>
  <c r="J85" i="4" a="1"/>
  <c r="J85" i="4" s="1"/>
  <c r="P85" i="4" a="1"/>
  <c r="P85" i="4" s="1"/>
  <c r="Q85" i="4" a="1"/>
  <c r="Q85" i="4" s="1"/>
  <c r="R85" i="4" a="1"/>
  <c r="R85" i="4" s="1"/>
  <c r="T85" i="4" s="1" a="1"/>
  <c r="T85" i="4" s="1"/>
  <c r="V85" i="4" l="1"/>
  <c r="W85" i="4"/>
  <c r="X85" i="4"/>
  <c r="Y85" i="4" s="1"/>
  <c r="Z85" i="4" s="1"/>
  <c r="BG85" i="4"/>
  <c r="BH85" i="4"/>
  <c r="BI85" i="4"/>
  <c r="BJ85" i="4" s="1"/>
  <c r="BK85" i="4" s="1"/>
  <c r="BL85" i="4" l="1" a="1"/>
  <c r="BL85" i="4" s="1"/>
  <c r="AL85" i="4" s="1" a="1"/>
  <c r="AL85" i="4" s="1"/>
  <c r="BN85" i="4" a="1"/>
  <c r="BN85" i="4" s="1"/>
  <c r="BQ85" i="4" a="1"/>
  <c r="BQ85" i="4" s="1"/>
  <c r="BO85" i="4" a="1"/>
  <c r="BO85" i="4" s="1"/>
  <c r="BM85" i="4" a="1"/>
  <c r="BM85" i="4" s="1"/>
  <c r="BZ85" i="4" s="1"/>
  <c r="BR85" i="4" a="1"/>
  <c r="BR85" i="4" s="1"/>
  <c r="AA85" i="4" a="1"/>
  <c r="AA85" i="4" s="1"/>
  <c r="BW85" i="4" s="1" a="1"/>
  <c r="BW85" i="4" s="1"/>
  <c r="AC85" i="4" a="1"/>
  <c r="AC85" i="4" s="1"/>
  <c r="AF85" i="4" a="1"/>
  <c r="AF85" i="4" s="1"/>
  <c r="AD85" i="4" a="1"/>
  <c r="AD85" i="4" s="1"/>
  <c r="AB85" i="4" a="1"/>
  <c r="AB85" i="4" s="1"/>
  <c r="AO85" i="4" s="1"/>
  <c r="AG85" i="4" a="1"/>
  <c r="AG85" i="4" s="1"/>
  <c r="AH85" i="4" l="1"/>
  <c r="BS85" i="4"/>
  <c r="AE85" i="4"/>
  <c r="AI85" i="4" s="1"/>
  <c r="BP85" i="4"/>
  <c r="BT85" i="4" s="1"/>
  <c r="CB85" i="4" l="1"/>
  <c r="AM85" i="4"/>
  <c r="AP85" i="4"/>
  <c r="AQ85" i="4"/>
  <c r="AR85" i="4"/>
  <c r="CA85" i="4"/>
  <c r="CC85" i="4"/>
  <c r="BX85" i="4"/>
  <c r="AN85" i="4" s="1"/>
  <c r="AJ85" i="4" s="1"/>
  <c r="AK85" i="4" s="1"/>
  <c r="BY85" i="4" l="1"/>
  <c r="BU85" i="4" s="1"/>
  <c r="BV85" i="4" s="1"/>
  <c r="CD85" i="4" s="1"/>
  <c r="AS86" i="4" s="1"/>
  <c r="H86" i="4" l="1"/>
  <c r="I86" i="4" s="1" a="1"/>
  <c r="I86" i="4" s="1"/>
  <c r="N86" i="4" s="1" a="1"/>
  <c r="N86" i="4" s="1"/>
  <c r="AT86" i="4" a="1"/>
  <c r="AT86" i="4" s="1"/>
  <c r="AW86" i="4" s="1" a="1"/>
  <c r="AW86" i="4" s="1"/>
  <c r="AZ86" i="4" l="1" a="1"/>
  <c r="AZ86" i="4" s="1"/>
  <c r="AY86" i="4" a="1"/>
  <c r="AY86" i="4" s="1"/>
  <c r="K86" i="4" a="1"/>
  <c r="K86" i="4" s="1"/>
  <c r="AX86" i="4" a="1"/>
  <c r="AX86" i="4" s="1"/>
  <c r="L86" i="4" a="1"/>
  <c r="L86" i="4" s="1"/>
  <c r="AV86" i="4" a="1"/>
  <c r="AV86" i="4" s="1"/>
  <c r="O86" i="4" a="1"/>
  <c r="O86" i="4" s="1"/>
  <c r="M86" i="4" a="1"/>
  <c r="M86" i="4" s="1"/>
  <c r="BD86" i="4" a="1"/>
  <c r="BD86" i="4" s="1"/>
  <c r="BF86" i="4" s="1" a="1"/>
  <c r="BF86" i="4" s="1"/>
  <c r="AU86" i="4" a="1"/>
  <c r="AU86" i="4" s="1"/>
  <c r="BA86" i="4" a="1"/>
  <c r="BA86" i="4" s="1"/>
  <c r="BB86" i="4" a="1"/>
  <c r="BB86" i="4" s="1"/>
  <c r="BC86" i="4" a="1"/>
  <c r="BC86" i="4" s="1"/>
  <c r="BE86" i="4" s="1" a="1"/>
  <c r="BE86" i="4" s="1"/>
  <c r="S86" i="4" a="1"/>
  <c r="S86" i="4" s="1"/>
  <c r="U86" i="4" s="1" a="1"/>
  <c r="U86" i="4" s="1"/>
  <c r="J86" i="4" a="1"/>
  <c r="J86" i="4" s="1"/>
  <c r="P86" i="4" a="1"/>
  <c r="P86" i="4" s="1"/>
  <c r="Q86" i="4" a="1"/>
  <c r="Q86" i="4" s="1"/>
  <c r="R86" i="4" a="1"/>
  <c r="R86" i="4" s="1"/>
  <c r="T86" i="4" s="1" a="1"/>
  <c r="T86" i="4" s="1"/>
  <c r="V86" i="4" l="1"/>
  <c r="W86" i="4"/>
  <c r="X86" i="4"/>
  <c r="Y86" i="4" s="1"/>
  <c r="Z86" i="4" s="1"/>
  <c r="BG86" i="4"/>
  <c r="BH86" i="4"/>
  <c r="BI86" i="4"/>
  <c r="BJ86" i="4" s="1"/>
  <c r="BK86" i="4" s="1"/>
  <c r="BL86" i="4" l="1" a="1"/>
  <c r="BL86" i="4" s="1"/>
  <c r="AL86" i="4" s="1" a="1"/>
  <c r="AL86" i="4" s="1"/>
  <c r="BN86" i="4" a="1"/>
  <c r="BN86" i="4" s="1"/>
  <c r="BQ86" i="4" a="1"/>
  <c r="BQ86" i="4" s="1"/>
  <c r="BO86" i="4" a="1"/>
  <c r="BO86" i="4" s="1"/>
  <c r="BM86" i="4" a="1"/>
  <c r="BM86" i="4" s="1"/>
  <c r="BZ86" i="4" s="1"/>
  <c r="BR86" i="4" a="1"/>
  <c r="BR86" i="4" s="1"/>
  <c r="AA86" i="4" a="1"/>
  <c r="AA86" i="4" s="1"/>
  <c r="BW86" i="4" s="1" a="1"/>
  <c r="BW86" i="4" s="1"/>
  <c r="AC86" i="4" a="1"/>
  <c r="AC86" i="4" s="1"/>
  <c r="AF86" i="4" a="1"/>
  <c r="AF86" i="4" s="1"/>
  <c r="AD86" i="4" a="1"/>
  <c r="AD86" i="4" s="1"/>
  <c r="AB86" i="4" a="1"/>
  <c r="AB86" i="4" s="1"/>
  <c r="AO86" i="4" s="1"/>
  <c r="AG86" i="4" a="1"/>
  <c r="AG86" i="4" s="1"/>
  <c r="BS86" i="4" l="1"/>
  <c r="AH86" i="4"/>
  <c r="AE86" i="4"/>
  <c r="AI86" i="4" s="1"/>
  <c r="BP86" i="4"/>
  <c r="BT86" i="4" s="1"/>
  <c r="AM86" i="4" s="1"/>
  <c r="CC86" i="4" l="1"/>
  <c r="AQ86" i="4"/>
  <c r="AP86" i="4"/>
  <c r="AR86" i="4"/>
  <c r="CB86" i="4"/>
  <c r="CA86" i="4"/>
  <c r="BX86" i="4"/>
  <c r="BY86" i="4" s="1"/>
  <c r="BU86" i="4" s="1"/>
  <c r="BV86" i="4" s="1"/>
  <c r="AN86" i="4" l="1"/>
  <c r="AJ86" i="4" s="1"/>
  <c r="AK86" i="4" s="1"/>
  <c r="CD86" i="4" s="1"/>
  <c r="AS87" i="4" s="1"/>
  <c r="H87" i="4" l="1"/>
  <c r="I87" i="4" s="1" a="1"/>
  <c r="I87" i="4" s="1"/>
  <c r="AT87" i="4" a="1"/>
  <c r="AT87" i="4" s="1"/>
  <c r="AW87" i="4" s="1" a="1"/>
  <c r="AW87" i="4" s="1"/>
  <c r="AY87" i="4" l="1" a="1"/>
  <c r="AY87" i="4" s="1"/>
  <c r="AZ87" i="4" a="1"/>
  <c r="AZ87" i="4" s="1"/>
  <c r="AX87" i="4" a="1"/>
  <c r="AX87" i="4" s="1"/>
  <c r="AV87" i="4" a="1"/>
  <c r="AV87" i="4" s="1"/>
  <c r="K87" i="4" a="1"/>
  <c r="K87" i="4" s="1"/>
  <c r="L87" i="4" a="1"/>
  <c r="L87" i="4" s="1"/>
  <c r="O87" i="4" a="1"/>
  <c r="O87" i="4" s="1"/>
  <c r="M87" i="4" a="1"/>
  <c r="M87" i="4" s="1"/>
  <c r="N87" i="4" a="1"/>
  <c r="N87" i="4" s="1"/>
  <c r="BD87" i="4" a="1"/>
  <c r="BD87" i="4" s="1"/>
  <c r="BF87" i="4" s="1" a="1"/>
  <c r="BF87" i="4" s="1"/>
  <c r="AU87" i="4" a="1"/>
  <c r="AU87" i="4" s="1"/>
  <c r="BB87" i="4" a="1"/>
  <c r="BB87" i="4" s="1"/>
  <c r="BA87" i="4" a="1"/>
  <c r="BA87" i="4" s="1"/>
  <c r="BC87" i="4" a="1"/>
  <c r="BC87" i="4" s="1"/>
  <c r="BE87" i="4" s="1" a="1"/>
  <c r="BE87" i="4" s="1"/>
  <c r="S87" i="4" a="1"/>
  <c r="S87" i="4" s="1"/>
  <c r="U87" i="4" s="1" a="1"/>
  <c r="U87" i="4" s="1"/>
  <c r="J87" i="4" a="1"/>
  <c r="J87" i="4" s="1"/>
  <c r="P87" i="4" a="1"/>
  <c r="P87" i="4" s="1"/>
  <c r="Q87" i="4" a="1"/>
  <c r="Q87" i="4" s="1"/>
  <c r="R87" i="4" a="1"/>
  <c r="R87" i="4" s="1"/>
  <c r="T87" i="4" s="1" a="1"/>
  <c r="T87" i="4" s="1"/>
  <c r="V87" i="4" l="1"/>
  <c r="W87" i="4"/>
  <c r="X87" i="4"/>
  <c r="Y87" i="4" s="1"/>
  <c r="Z87" i="4" s="1"/>
  <c r="BG87" i="4"/>
  <c r="BH87" i="4"/>
  <c r="BI87" i="4"/>
  <c r="BJ87" i="4" s="1"/>
  <c r="BK87" i="4" s="1"/>
  <c r="BL87" i="4" l="1" a="1"/>
  <c r="BL87" i="4" s="1"/>
  <c r="AL87" i="4" s="1" a="1"/>
  <c r="AL87" i="4" s="1"/>
  <c r="BN87" i="4" a="1"/>
  <c r="BN87" i="4" s="1"/>
  <c r="BQ87" i="4" a="1"/>
  <c r="BQ87" i="4" s="1"/>
  <c r="BO87" i="4" a="1"/>
  <c r="BO87" i="4" s="1"/>
  <c r="BM87" i="4" a="1"/>
  <c r="BM87" i="4" s="1"/>
  <c r="BZ87" i="4" s="1"/>
  <c r="BR87" i="4" a="1"/>
  <c r="BR87" i="4" s="1"/>
  <c r="AA87" i="4" a="1"/>
  <c r="AA87" i="4" s="1"/>
  <c r="BW87" i="4" s="1" a="1"/>
  <c r="BW87" i="4" s="1"/>
  <c r="AC87" i="4" a="1"/>
  <c r="AC87" i="4" s="1"/>
  <c r="AF87" i="4" a="1"/>
  <c r="AF87" i="4" s="1"/>
  <c r="AD87" i="4" a="1"/>
  <c r="AD87" i="4" s="1"/>
  <c r="AB87" i="4" a="1"/>
  <c r="AB87" i="4" s="1"/>
  <c r="AO87" i="4" s="1"/>
  <c r="AG87" i="4" a="1"/>
  <c r="AG87" i="4" s="1"/>
  <c r="AH87" i="4" l="1"/>
  <c r="BS87" i="4"/>
  <c r="AE87" i="4"/>
  <c r="AI87" i="4" s="1"/>
  <c r="BP87" i="4"/>
  <c r="BT87" i="4" s="1"/>
  <c r="AM87" i="4" l="1"/>
  <c r="CB87" i="4"/>
  <c r="AQ87" i="4"/>
  <c r="AR87" i="4"/>
  <c r="AP87" i="4"/>
  <c r="CA87" i="4"/>
  <c r="CC87" i="4"/>
  <c r="BX87" i="4"/>
  <c r="BY87" i="4" s="1"/>
  <c r="BU87" i="4" s="1"/>
  <c r="BV87" i="4" s="1"/>
  <c r="AN87" i="4" l="1"/>
  <c r="AJ87" i="4" s="1"/>
  <c r="AK87" i="4" s="1"/>
  <c r="CD87" i="4" s="1"/>
  <c r="AS88" i="4" s="1"/>
  <c r="H88" i="4" l="1"/>
  <c r="I88" i="4" s="1" a="1"/>
  <c r="I88" i="4" s="1"/>
  <c r="AT88" i="4" a="1"/>
  <c r="AT88" i="4" s="1"/>
  <c r="AW88" i="4" s="1" a="1"/>
  <c r="AW88" i="4" s="1"/>
  <c r="AV88" i="4" l="1" a="1"/>
  <c r="AV88" i="4" s="1"/>
  <c r="AX88" i="4" a="1"/>
  <c r="AX88" i="4" s="1"/>
  <c r="AY88" i="4" a="1"/>
  <c r="AY88" i="4" s="1"/>
  <c r="AZ88" i="4" a="1"/>
  <c r="AZ88" i="4" s="1"/>
  <c r="K88" i="4" a="1"/>
  <c r="K88" i="4" s="1"/>
  <c r="M88" i="4" a="1"/>
  <c r="M88" i="4" s="1"/>
  <c r="L88" i="4" a="1"/>
  <c r="L88" i="4" s="1"/>
  <c r="O88" i="4" a="1"/>
  <c r="O88" i="4" s="1"/>
  <c r="N88" i="4" a="1"/>
  <c r="N88" i="4" s="1"/>
  <c r="BD88" i="4" a="1"/>
  <c r="BD88" i="4" s="1"/>
  <c r="BF88" i="4" s="1" a="1"/>
  <c r="BF88" i="4" s="1"/>
  <c r="AU88" i="4" a="1"/>
  <c r="AU88" i="4" s="1"/>
  <c r="BA88" i="4" a="1"/>
  <c r="BA88" i="4" s="1"/>
  <c r="BB88" i="4" a="1"/>
  <c r="BB88" i="4" s="1"/>
  <c r="BC88" i="4" a="1"/>
  <c r="BC88" i="4" s="1"/>
  <c r="BE88" i="4" s="1" a="1"/>
  <c r="BE88" i="4" s="1"/>
  <c r="S88" i="4" a="1"/>
  <c r="S88" i="4" s="1"/>
  <c r="U88" i="4" s="1" a="1"/>
  <c r="U88" i="4" s="1"/>
  <c r="J88" i="4" a="1"/>
  <c r="J88" i="4" s="1"/>
  <c r="P88" i="4" a="1"/>
  <c r="P88" i="4" s="1"/>
  <c r="Q88" i="4" a="1"/>
  <c r="Q88" i="4" s="1"/>
  <c r="R88" i="4" a="1"/>
  <c r="R88" i="4" s="1"/>
  <c r="T88" i="4" s="1" a="1"/>
  <c r="T88" i="4" s="1"/>
  <c r="V88" i="4" l="1"/>
  <c r="W88" i="4"/>
  <c r="X88" i="4"/>
  <c r="Y88" i="4" s="1"/>
  <c r="Z88" i="4" s="1"/>
  <c r="BG88" i="4"/>
  <c r="BH88" i="4"/>
  <c r="BI88" i="4"/>
  <c r="BJ88" i="4" s="1"/>
  <c r="BK88" i="4" s="1"/>
  <c r="BL88" i="4" l="1" a="1"/>
  <c r="BL88" i="4" s="1"/>
  <c r="AL88" i="4" s="1" a="1"/>
  <c r="AL88" i="4" s="1"/>
  <c r="BN88" i="4" a="1"/>
  <c r="BN88" i="4" s="1"/>
  <c r="BQ88" i="4" a="1"/>
  <c r="BQ88" i="4" s="1"/>
  <c r="BO88" i="4" a="1"/>
  <c r="BO88" i="4" s="1"/>
  <c r="BM88" i="4" a="1"/>
  <c r="BM88" i="4" s="1"/>
  <c r="BZ88" i="4" s="1"/>
  <c r="BR88" i="4" a="1"/>
  <c r="BR88" i="4" s="1"/>
  <c r="AA88" i="4" a="1"/>
  <c r="AA88" i="4" s="1"/>
  <c r="BW88" i="4" s="1" a="1"/>
  <c r="BW88" i="4" s="1"/>
  <c r="AC88" i="4" a="1"/>
  <c r="AC88" i="4" s="1"/>
  <c r="AF88" i="4" a="1"/>
  <c r="AF88" i="4" s="1"/>
  <c r="AD88" i="4" a="1"/>
  <c r="AD88" i="4" s="1"/>
  <c r="AB88" i="4" a="1"/>
  <c r="AB88" i="4" s="1"/>
  <c r="AO88" i="4" s="1"/>
  <c r="AG88" i="4" a="1"/>
  <c r="AG88" i="4" s="1"/>
  <c r="BS88" i="4" l="1"/>
  <c r="AH88" i="4"/>
  <c r="AE88" i="4"/>
  <c r="AI88" i="4" s="1"/>
  <c r="BP88" i="4"/>
  <c r="BT88" i="4" s="1"/>
  <c r="AM88" i="4" l="1"/>
  <c r="CC88" i="4"/>
  <c r="AQ88" i="4"/>
  <c r="AP88" i="4"/>
  <c r="AR88" i="4"/>
  <c r="CB88" i="4"/>
  <c r="CA88" i="4"/>
  <c r="BX88" i="4"/>
  <c r="BY88" i="4" s="1"/>
  <c r="BU88" i="4" s="1"/>
  <c r="BV88" i="4" s="1"/>
  <c r="AN88" i="4" l="1"/>
  <c r="AJ88" i="4" s="1"/>
  <c r="AK88" i="4" s="1"/>
  <c r="CD88" i="4" s="1"/>
  <c r="AS89" i="4" s="1"/>
  <c r="H89" i="4" l="1"/>
  <c r="I89" i="4" s="1" a="1"/>
  <c r="I89" i="4" s="1"/>
  <c r="AT89" i="4" a="1"/>
  <c r="AT89" i="4" s="1"/>
  <c r="AW89" i="4" s="1" a="1"/>
  <c r="AW89" i="4" s="1"/>
  <c r="AZ89" i="4" l="1" a="1"/>
  <c r="AZ89" i="4" s="1"/>
  <c r="AV89" i="4" a="1"/>
  <c r="AV89" i="4" s="1"/>
  <c r="AX89" i="4" a="1"/>
  <c r="AX89" i="4" s="1"/>
  <c r="AY89" i="4" a="1"/>
  <c r="AY89" i="4" s="1"/>
  <c r="L89" i="4" a="1"/>
  <c r="L89" i="4" s="1"/>
  <c r="K89" i="4" a="1"/>
  <c r="K89" i="4" s="1"/>
  <c r="O89" i="4" a="1"/>
  <c r="O89" i="4" s="1"/>
  <c r="N89" i="4" a="1"/>
  <c r="N89" i="4" s="1"/>
  <c r="M89" i="4" a="1"/>
  <c r="M89" i="4" s="1"/>
  <c r="BD89" i="4" a="1"/>
  <c r="BD89" i="4" s="1"/>
  <c r="BF89" i="4" s="1" a="1"/>
  <c r="BF89" i="4" s="1"/>
  <c r="AU89" i="4" a="1"/>
  <c r="AU89" i="4" s="1"/>
  <c r="BA89" i="4" a="1"/>
  <c r="BA89" i="4" s="1"/>
  <c r="BB89" i="4" a="1"/>
  <c r="BB89" i="4" s="1"/>
  <c r="BC89" i="4" a="1"/>
  <c r="BC89" i="4" s="1"/>
  <c r="BE89" i="4" s="1" a="1"/>
  <c r="BE89" i="4" s="1"/>
  <c r="S89" i="4" a="1"/>
  <c r="S89" i="4" s="1"/>
  <c r="U89" i="4" s="1" a="1"/>
  <c r="U89" i="4" s="1"/>
  <c r="J89" i="4" a="1"/>
  <c r="J89" i="4" s="1"/>
  <c r="P89" i="4" a="1"/>
  <c r="P89" i="4" s="1"/>
  <c r="Q89" i="4" a="1"/>
  <c r="Q89" i="4" s="1"/>
  <c r="R89" i="4" a="1"/>
  <c r="R89" i="4" s="1"/>
  <c r="T89" i="4" s="1" a="1"/>
  <c r="T89" i="4" s="1"/>
  <c r="V89" i="4" l="1"/>
  <c r="W89" i="4"/>
  <c r="X89" i="4"/>
  <c r="Y89" i="4" s="1"/>
  <c r="Z89" i="4" s="1"/>
  <c r="BG89" i="4"/>
  <c r="BH89" i="4"/>
  <c r="BI89" i="4"/>
  <c r="BJ89" i="4" s="1"/>
  <c r="BK89" i="4" s="1"/>
  <c r="BL89" i="4" l="1" a="1"/>
  <c r="BL89" i="4" s="1"/>
  <c r="AL89" i="4" s="1" a="1"/>
  <c r="AL89" i="4" s="1"/>
  <c r="BN89" i="4" a="1"/>
  <c r="BN89" i="4" s="1"/>
  <c r="BQ89" i="4" a="1"/>
  <c r="BQ89" i="4" s="1"/>
  <c r="BO89" i="4" a="1"/>
  <c r="BO89" i="4" s="1"/>
  <c r="BM89" i="4" a="1"/>
  <c r="BM89" i="4" s="1"/>
  <c r="BZ89" i="4" s="1"/>
  <c r="BR89" i="4" a="1"/>
  <c r="BR89" i="4" s="1"/>
  <c r="AA89" i="4" a="1"/>
  <c r="AA89" i="4" s="1"/>
  <c r="BW89" i="4" s="1" a="1"/>
  <c r="BW89" i="4" s="1"/>
  <c r="AC89" i="4" a="1"/>
  <c r="AC89" i="4" s="1"/>
  <c r="AF89" i="4" a="1"/>
  <c r="AF89" i="4" s="1"/>
  <c r="AD89" i="4" a="1"/>
  <c r="AD89" i="4" s="1"/>
  <c r="AB89" i="4" a="1"/>
  <c r="AB89" i="4" s="1"/>
  <c r="AO89" i="4" s="1"/>
  <c r="AG89" i="4" a="1"/>
  <c r="AG89" i="4" s="1"/>
  <c r="AH89" i="4" l="1"/>
  <c r="BS89" i="4"/>
  <c r="AE89" i="4"/>
  <c r="AI89" i="4" s="1"/>
  <c r="BP89" i="4"/>
  <c r="BT89" i="4" s="1"/>
  <c r="CC89" i="4" l="1"/>
  <c r="AM89" i="4"/>
  <c r="AP89" i="4"/>
  <c r="AQ89" i="4"/>
  <c r="AR89" i="4"/>
  <c r="CB89" i="4"/>
  <c r="CA89" i="4"/>
  <c r="BX89" i="4"/>
  <c r="BY89" i="4" s="1"/>
  <c r="BU89" i="4" s="1"/>
  <c r="BV89" i="4" s="1"/>
  <c r="AN89" i="4" l="1"/>
  <c r="AJ89" i="4" s="1"/>
  <c r="AK89" i="4" s="1"/>
  <c r="CD89" i="4" s="1"/>
  <c r="AS90" i="4" s="1"/>
  <c r="H90" i="4" l="1"/>
  <c r="I90" i="4" s="1" a="1"/>
  <c r="I90" i="4" s="1"/>
  <c r="AT90" i="4" a="1"/>
  <c r="AT90" i="4" s="1"/>
  <c r="AY90" i="4" s="1" a="1"/>
  <c r="AY90" i="4" s="1"/>
  <c r="AV90" i="4" l="1" a="1"/>
  <c r="AV90" i="4" s="1"/>
  <c r="AZ90" i="4" a="1"/>
  <c r="AZ90" i="4" s="1"/>
  <c r="AX90" i="4" a="1"/>
  <c r="AX90" i="4" s="1"/>
  <c r="AW90" i="4" a="1"/>
  <c r="AW90" i="4" s="1"/>
  <c r="K90" i="4" a="1"/>
  <c r="K90" i="4" s="1"/>
  <c r="L90" i="4" a="1"/>
  <c r="L90" i="4" s="1"/>
  <c r="O90" i="4" a="1"/>
  <c r="O90" i="4" s="1"/>
  <c r="N90" i="4" a="1"/>
  <c r="N90" i="4" s="1"/>
  <c r="M90" i="4" a="1"/>
  <c r="M90" i="4" s="1"/>
  <c r="BD90" i="4" a="1"/>
  <c r="BD90" i="4" s="1"/>
  <c r="BF90" i="4" s="1" a="1"/>
  <c r="BF90" i="4" s="1"/>
  <c r="AU90" i="4" a="1"/>
  <c r="AU90" i="4" s="1"/>
  <c r="BA90" i="4" a="1"/>
  <c r="BA90" i="4" s="1"/>
  <c r="BB90" i="4" a="1"/>
  <c r="BB90" i="4" s="1"/>
  <c r="BC90" i="4" a="1"/>
  <c r="BC90" i="4" s="1"/>
  <c r="BE90" i="4" s="1" a="1"/>
  <c r="BE90" i="4" s="1"/>
  <c r="S90" i="4" a="1"/>
  <c r="S90" i="4" s="1"/>
  <c r="U90" i="4" s="1" a="1"/>
  <c r="U90" i="4" s="1"/>
  <c r="J90" i="4" a="1"/>
  <c r="J90" i="4" s="1"/>
  <c r="P90" i="4" a="1"/>
  <c r="P90" i="4" s="1"/>
  <c r="Q90" i="4" a="1"/>
  <c r="Q90" i="4" s="1"/>
  <c r="R90" i="4" a="1"/>
  <c r="R90" i="4" s="1"/>
  <c r="T90" i="4" s="1" a="1"/>
  <c r="T90" i="4" s="1"/>
  <c r="V90" i="4" l="1"/>
  <c r="W90" i="4"/>
  <c r="X90" i="4"/>
  <c r="Y90" i="4" s="1"/>
  <c r="Z90" i="4" s="1"/>
  <c r="BG90" i="4"/>
  <c r="BH90" i="4"/>
  <c r="BI90" i="4"/>
  <c r="BJ90" i="4" s="1"/>
  <c r="BK90" i="4" s="1"/>
  <c r="BL90" i="4" l="1" a="1"/>
  <c r="BL90" i="4" s="1"/>
  <c r="AL90" i="4" s="1" a="1"/>
  <c r="AL90" i="4" s="1"/>
  <c r="BN90" i="4" a="1"/>
  <c r="BN90" i="4" s="1"/>
  <c r="BQ90" i="4" a="1"/>
  <c r="BQ90" i="4" s="1"/>
  <c r="BO90" i="4" a="1"/>
  <c r="BO90" i="4" s="1"/>
  <c r="BM90" i="4" a="1"/>
  <c r="BM90" i="4" s="1"/>
  <c r="BZ90" i="4" s="1"/>
  <c r="BR90" i="4" a="1"/>
  <c r="BR90" i="4" s="1"/>
  <c r="AA90" i="4" a="1"/>
  <c r="AA90" i="4" s="1"/>
  <c r="BW90" i="4" s="1" a="1"/>
  <c r="BW90" i="4" s="1"/>
  <c r="AC90" i="4" a="1"/>
  <c r="AC90" i="4" s="1"/>
  <c r="AF90" i="4" a="1"/>
  <c r="AF90" i="4" s="1"/>
  <c r="AD90" i="4" a="1"/>
  <c r="AD90" i="4" s="1"/>
  <c r="AB90" i="4" a="1"/>
  <c r="AB90" i="4" s="1"/>
  <c r="AO90" i="4" s="1"/>
  <c r="AG90" i="4" a="1"/>
  <c r="AG90" i="4" s="1"/>
  <c r="AH90" i="4" l="1"/>
  <c r="BS90" i="4"/>
  <c r="AE90" i="4"/>
  <c r="AI90" i="4" s="1"/>
  <c r="BP90" i="4"/>
  <c r="BT90" i="4" s="1"/>
  <c r="AM90" i="4" l="1"/>
  <c r="AP90" i="4"/>
  <c r="AQ90" i="4"/>
  <c r="CC90" i="4"/>
  <c r="AR90" i="4"/>
  <c r="CB90" i="4"/>
  <c r="CA90" i="4"/>
  <c r="BX90" i="4"/>
  <c r="BY90" i="4" l="1"/>
  <c r="BU90" i="4" s="1"/>
  <c r="BV90" i="4" s="1"/>
  <c r="AN90" i="4"/>
  <c r="AJ90" i="4" s="1"/>
  <c r="AK90" i="4" s="1"/>
  <c r="CD90" i="4" l="1"/>
  <c r="AS91" i="4" s="1"/>
  <c r="H91" i="4" l="1"/>
  <c r="I91" i="4" s="1" a="1"/>
  <c r="I91" i="4" s="1"/>
  <c r="M91" i="4" s="1" a="1"/>
  <c r="M91" i="4" s="1"/>
  <c r="AT91" i="4" a="1"/>
  <c r="AT91" i="4" s="1"/>
  <c r="AY91" i="4" s="1" a="1"/>
  <c r="AY91" i="4" s="1"/>
  <c r="L91" i="4" l="1" a="1"/>
  <c r="L91" i="4" s="1"/>
  <c r="K91" i="4" a="1"/>
  <c r="K91" i="4" s="1"/>
  <c r="AW91" i="4" a="1"/>
  <c r="AW91" i="4" s="1"/>
  <c r="O91" i="4" a="1"/>
  <c r="O91" i="4" s="1"/>
  <c r="N91" i="4" a="1"/>
  <c r="N91" i="4" s="1"/>
  <c r="AX91" i="4" a="1"/>
  <c r="AX91" i="4" s="1"/>
  <c r="AV91" i="4" a="1"/>
  <c r="AV91" i="4" s="1"/>
  <c r="AZ91" i="4" a="1"/>
  <c r="AZ91" i="4" s="1"/>
  <c r="BD91" i="4" a="1"/>
  <c r="BD91" i="4" s="1"/>
  <c r="BF91" i="4" s="1" a="1"/>
  <c r="BF91" i="4" s="1"/>
  <c r="AU91" i="4" a="1"/>
  <c r="AU91" i="4" s="1"/>
  <c r="BA91" i="4" a="1"/>
  <c r="BA91" i="4" s="1"/>
  <c r="BB91" i="4" a="1"/>
  <c r="BB91" i="4" s="1"/>
  <c r="BC91" i="4" a="1"/>
  <c r="BC91" i="4" s="1"/>
  <c r="BE91" i="4" s="1" a="1"/>
  <c r="BE91" i="4" s="1"/>
  <c r="S91" i="4" a="1"/>
  <c r="S91" i="4" s="1"/>
  <c r="U91" i="4" s="1" a="1"/>
  <c r="U91" i="4" s="1"/>
  <c r="J91" i="4" a="1"/>
  <c r="J91" i="4" s="1"/>
  <c r="P91" i="4" a="1"/>
  <c r="P91" i="4" s="1"/>
  <c r="Q91" i="4" a="1"/>
  <c r="Q91" i="4" s="1"/>
  <c r="R91" i="4" a="1"/>
  <c r="R91" i="4" s="1"/>
  <c r="T91" i="4" s="1" a="1"/>
  <c r="T91" i="4" s="1"/>
  <c r="V91" i="4" l="1"/>
  <c r="W91" i="4"/>
  <c r="X91" i="4"/>
  <c r="Y91" i="4" s="1"/>
  <c r="Z91" i="4" s="1"/>
  <c r="BG91" i="4"/>
  <c r="BH91" i="4"/>
  <c r="BI91" i="4"/>
  <c r="BJ91" i="4" s="1"/>
  <c r="BK91" i="4" s="1"/>
  <c r="BL91" i="4" l="1" a="1"/>
  <c r="BL91" i="4" s="1"/>
  <c r="AL91" i="4" s="1" a="1"/>
  <c r="AL91" i="4" s="1"/>
  <c r="BN91" i="4" a="1"/>
  <c r="BN91" i="4" s="1"/>
  <c r="BQ91" i="4" a="1"/>
  <c r="BQ91" i="4" s="1"/>
  <c r="BO91" i="4" a="1"/>
  <c r="BO91" i="4" s="1"/>
  <c r="BM91" i="4" a="1"/>
  <c r="BM91" i="4" s="1"/>
  <c r="BZ91" i="4" s="1"/>
  <c r="BR91" i="4" a="1"/>
  <c r="BR91" i="4" s="1"/>
  <c r="AA91" i="4" a="1"/>
  <c r="AA91" i="4" s="1"/>
  <c r="BW91" i="4" s="1" a="1"/>
  <c r="BW91" i="4" s="1"/>
  <c r="AC91" i="4" a="1"/>
  <c r="AC91" i="4" s="1"/>
  <c r="AF91" i="4" a="1"/>
  <c r="AF91" i="4" s="1"/>
  <c r="AD91" i="4" a="1"/>
  <c r="AD91" i="4" s="1"/>
  <c r="AB91" i="4" a="1"/>
  <c r="AB91" i="4" s="1"/>
  <c r="AO91" i="4" s="1"/>
  <c r="AG91" i="4" a="1"/>
  <c r="AG91" i="4" s="1"/>
  <c r="AH91" i="4" l="1"/>
  <c r="BS91" i="4"/>
  <c r="AE91" i="4"/>
  <c r="AI91" i="4" s="1"/>
  <c r="BP91" i="4"/>
  <c r="BT91" i="4" s="1"/>
  <c r="AM91" i="4" l="1"/>
  <c r="CA91" i="4"/>
  <c r="AP91" i="4"/>
  <c r="AQ91" i="4"/>
  <c r="AR91" i="4"/>
  <c r="CB91" i="4"/>
  <c r="CC91" i="4"/>
  <c r="BX91" i="4"/>
  <c r="BY91" i="4" s="1"/>
  <c r="BU91" i="4" s="1"/>
  <c r="BV91" i="4" s="1"/>
  <c r="AN91" i="4" l="1"/>
  <c r="AJ91" i="4" s="1"/>
  <c r="AK91" i="4" s="1"/>
  <c r="CD91" i="4" s="1"/>
  <c r="AS92" i="4" s="1"/>
  <c r="H92" i="4" l="1"/>
  <c r="I92" i="4" s="1" a="1"/>
  <c r="I92" i="4" s="1"/>
  <c r="AT92" i="4" a="1"/>
  <c r="AT92" i="4" s="1"/>
  <c r="AW92" i="4" s="1" a="1"/>
  <c r="AW92" i="4" s="1"/>
  <c r="AZ92" i="4" l="1" a="1"/>
  <c r="AZ92" i="4" s="1"/>
  <c r="AV92" i="4" a="1"/>
  <c r="AV92" i="4" s="1"/>
  <c r="AX92" i="4" a="1"/>
  <c r="AX92" i="4" s="1"/>
  <c r="AY92" i="4" a="1"/>
  <c r="AY92" i="4" s="1"/>
  <c r="O92" i="4" a="1"/>
  <c r="O92" i="4" s="1"/>
  <c r="N92" i="4" a="1"/>
  <c r="N92" i="4" s="1"/>
  <c r="M92" i="4" a="1"/>
  <c r="M92" i="4" s="1"/>
  <c r="K92" i="4" a="1"/>
  <c r="K92" i="4" s="1"/>
  <c r="L92" i="4" a="1"/>
  <c r="L92" i="4" s="1"/>
  <c r="BD92" i="4" a="1"/>
  <c r="BD92" i="4" s="1"/>
  <c r="BF92" i="4" s="1" a="1"/>
  <c r="BF92" i="4" s="1"/>
  <c r="AU92" i="4" a="1"/>
  <c r="AU92" i="4" s="1"/>
  <c r="BA92" i="4" a="1"/>
  <c r="BA92" i="4" s="1"/>
  <c r="BB92" i="4" a="1"/>
  <c r="BB92" i="4" s="1"/>
  <c r="BC92" i="4" a="1"/>
  <c r="BC92" i="4" s="1"/>
  <c r="BE92" i="4" s="1" a="1"/>
  <c r="BE92" i="4" s="1"/>
  <c r="S92" i="4" a="1"/>
  <c r="S92" i="4" s="1"/>
  <c r="U92" i="4" s="1" a="1"/>
  <c r="U92" i="4" s="1"/>
  <c r="J92" i="4" a="1"/>
  <c r="J92" i="4" s="1"/>
  <c r="P92" i="4" a="1"/>
  <c r="P92" i="4" s="1"/>
  <c r="Q92" i="4" a="1"/>
  <c r="Q92" i="4" s="1"/>
  <c r="R92" i="4" a="1"/>
  <c r="R92" i="4" s="1"/>
  <c r="T92" i="4" s="1" a="1"/>
  <c r="T92" i="4" s="1"/>
  <c r="V92" i="4" l="1"/>
  <c r="W92" i="4"/>
  <c r="X92" i="4"/>
  <c r="Y92" i="4" s="1"/>
  <c r="Z92" i="4" s="1"/>
  <c r="BG92" i="4"/>
  <c r="BH92" i="4"/>
  <c r="BI92" i="4"/>
  <c r="BJ92" i="4" s="1"/>
  <c r="BK92" i="4" s="1"/>
  <c r="BL92" i="4" l="1" a="1"/>
  <c r="BL92" i="4" s="1"/>
  <c r="AL92" i="4" s="1" a="1"/>
  <c r="AL92" i="4" s="1"/>
  <c r="BN92" i="4" a="1"/>
  <c r="BN92" i="4" s="1"/>
  <c r="BQ92" i="4" a="1"/>
  <c r="BQ92" i="4" s="1"/>
  <c r="BO92" i="4" a="1"/>
  <c r="BO92" i="4" s="1"/>
  <c r="BM92" i="4" a="1"/>
  <c r="BM92" i="4" s="1"/>
  <c r="BZ92" i="4" s="1"/>
  <c r="BR92" i="4" a="1"/>
  <c r="BR92" i="4" s="1"/>
  <c r="AA92" i="4" a="1"/>
  <c r="AA92" i="4" s="1"/>
  <c r="BW92" i="4" s="1" a="1"/>
  <c r="BW92" i="4" s="1"/>
  <c r="AC92" i="4" a="1"/>
  <c r="AC92" i="4" s="1"/>
  <c r="AF92" i="4" a="1"/>
  <c r="AF92" i="4" s="1"/>
  <c r="AD92" i="4" a="1"/>
  <c r="AD92" i="4" s="1"/>
  <c r="AB92" i="4" a="1"/>
  <c r="AB92" i="4" s="1"/>
  <c r="AO92" i="4" s="1"/>
  <c r="AG92" i="4" a="1"/>
  <c r="AG92" i="4" s="1"/>
  <c r="AH92" i="4" l="1"/>
  <c r="BS92" i="4"/>
  <c r="AE92" i="4"/>
  <c r="AI92" i="4" s="1"/>
  <c r="BP92" i="4"/>
  <c r="BT92" i="4" s="1"/>
  <c r="AM92" i="4" l="1"/>
  <c r="CC92" i="4"/>
  <c r="AP92" i="4"/>
  <c r="AQ92" i="4"/>
  <c r="AR92" i="4"/>
  <c r="CB92" i="4"/>
  <c r="CA92" i="4"/>
  <c r="BX92" i="4"/>
  <c r="AN92" i="4" s="1"/>
  <c r="AJ92" i="4" s="1"/>
  <c r="AK92" i="4" s="1"/>
  <c r="BY92" i="4" l="1"/>
  <c r="BU92" i="4" s="1"/>
  <c r="BV92" i="4" s="1"/>
  <c r="CD92" i="4" s="1"/>
  <c r="AS93" i="4" s="1"/>
  <c r="H93" i="4" l="1"/>
  <c r="I93" i="4" s="1" a="1"/>
  <c r="I93" i="4" s="1"/>
  <c r="AT93" i="4" a="1"/>
  <c r="AT93" i="4" s="1"/>
  <c r="AY93" i="4" s="1" a="1"/>
  <c r="AY93" i="4" s="1"/>
  <c r="AV93" i="4" l="1" a="1"/>
  <c r="AV93" i="4" s="1"/>
  <c r="AZ93" i="4" a="1"/>
  <c r="AZ93" i="4" s="1"/>
  <c r="AX93" i="4" a="1"/>
  <c r="AX93" i="4" s="1"/>
  <c r="AW93" i="4" a="1"/>
  <c r="AW93" i="4" s="1"/>
  <c r="K93" i="4" a="1"/>
  <c r="K93" i="4" s="1"/>
  <c r="L93" i="4" a="1"/>
  <c r="L93" i="4" s="1"/>
  <c r="O93" i="4" a="1"/>
  <c r="O93" i="4" s="1"/>
  <c r="N93" i="4" a="1"/>
  <c r="N93" i="4" s="1"/>
  <c r="M93" i="4" a="1"/>
  <c r="M93" i="4" s="1"/>
  <c r="BD93" i="4" a="1"/>
  <c r="BD93" i="4" s="1"/>
  <c r="BF93" i="4" s="1" a="1"/>
  <c r="BF93" i="4" s="1"/>
  <c r="AU93" i="4" a="1"/>
  <c r="AU93" i="4" s="1"/>
  <c r="BA93" i="4" a="1"/>
  <c r="BA93" i="4" s="1"/>
  <c r="BB93" i="4" a="1"/>
  <c r="BB93" i="4" s="1"/>
  <c r="BC93" i="4" a="1"/>
  <c r="BC93" i="4" s="1"/>
  <c r="BE93" i="4" s="1" a="1"/>
  <c r="BE93" i="4" s="1"/>
  <c r="S93" i="4" a="1"/>
  <c r="S93" i="4" s="1"/>
  <c r="U93" i="4" s="1" a="1"/>
  <c r="U93" i="4" s="1"/>
  <c r="J93" i="4" a="1"/>
  <c r="J93" i="4" s="1"/>
  <c r="P93" i="4" a="1"/>
  <c r="P93" i="4" s="1"/>
  <c r="Q93" i="4" a="1"/>
  <c r="Q93" i="4" s="1"/>
  <c r="R93" i="4" a="1"/>
  <c r="R93" i="4" s="1"/>
  <c r="T93" i="4" s="1" a="1"/>
  <c r="T93" i="4" s="1"/>
  <c r="V93" i="4" l="1"/>
  <c r="W93" i="4"/>
  <c r="X93" i="4"/>
  <c r="BG93" i="4"/>
  <c r="BH93" i="4"/>
  <c r="BI93" i="4"/>
  <c r="BJ93" i="4" s="1"/>
  <c r="BK93" i="4" s="1"/>
  <c r="Y93" i="4" l="1"/>
  <c r="Z93" i="4" s="1"/>
  <c r="AF93" i="4" s="1" a="1"/>
  <c r="AF93" i="4" s="1"/>
  <c r="BL93" i="4" a="1"/>
  <c r="BL93" i="4" s="1"/>
  <c r="AL93" i="4" s="1" a="1"/>
  <c r="AL93" i="4" s="1"/>
  <c r="BN93" i="4" a="1"/>
  <c r="BN93" i="4" s="1"/>
  <c r="BQ93" i="4" a="1"/>
  <c r="BQ93" i="4" s="1"/>
  <c r="BO93" i="4" a="1"/>
  <c r="BO93" i="4" s="1"/>
  <c r="BM93" i="4" a="1"/>
  <c r="BM93" i="4" s="1"/>
  <c r="BZ93" i="4" s="1"/>
  <c r="BR93" i="4" a="1"/>
  <c r="BR93" i="4" s="1"/>
  <c r="AA93" i="4" l="1" a="1"/>
  <c r="AA93" i="4" s="1"/>
  <c r="BW93" i="4" s="1" a="1"/>
  <c r="BW93" i="4" s="1"/>
  <c r="AG93" i="4" a="1"/>
  <c r="AG93" i="4" s="1"/>
  <c r="AD93" i="4" a="1"/>
  <c r="AD93" i="4" s="1"/>
  <c r="AB93" i="4" a="1"/>
  <c r="AB93" i="4" s="1"/>
  <c r="AO93" i="4" s="1"/>
  <c r="AC93" i="4" a="1"/>
  <c r="AC93" i="4" s="1"/>
  <c r="AE93" i="4" s="1"/>
  <c r="AI93" i="4" s="1"/>
  <c r="AH93" i="4"/>
  <c r="BS93" i="4"/>
  <c r="BP93" i="4"/>
  <c r="BT93" i="4" s="1"/>
  <c r="AM93" i="4" l="1"/>
  <c r="AR93" i="4"/>
  <c r="AP93" i="4"/>
  <c r="AQ93" i="4"/>
  <c r="CB93" i="4"/>
  <c r="CC93" i="4"/>
  <c r="CA93" i="4"/>
  <c r="BX93" i="4"/>
  <c r="BY93" i="4" l="1"/>
  <c r="BU93" i="4" s="1"/>
  <c r="BV93" i="4" s="1"/>
  <c r="AN93" i="4"/>
  <c r="AJ93" i="4" s="1"/>
  <c r="AK93" i="4" s="1"/>
  <c r="CD93" i="4" l="1"/>
  <c r="AS94" i="4" l="1"/>
  <c r="H94" i="4"/>
  <c r="I94" i="4" l="1" a="1"/>
  <c r="I94" i="4" s="1"/>
  <c r="M94" i="4" s="1" a="1"/>
  <c r="M94" i="4" s="1"/>
  <c r="AT94" i="4" a="1"/>
  <c r="AT94" i="4" s="1"/>
  <c r="AX94" i="4" s="1" a="1"/>
  <c r="AX94" i="4" s="1"/>
  <c r="K94" i="4" l="1" a="1"/>
  <c r="K94" i="4" s="1"/>
  <c r="L94" i="4" a="1"/>
  <c r="L94" i="4" s="1"/>
  <c r="N94" i="4" a="1"/>
  <c r="N94" i="4" s="1"/>
  <c r="O94" i="4" a="1"/>
  <c r="O94" i="4" s="1"/>
  <c r="AV94" i="4" a="1"/>
  <c r="AV94" i="4" s="1"/>
  <c r="AZ94" i="4" a="1"/>
  <c r="AZ94" i="4" s="1"/>
  <c r="AW94" i="4" a="1"/>
  <c r="AW94" i="4" s="1"/>
  <c r="AY94" i="4" a="1"/>
  <c r="AY94" i="4" s="1"/>
  <c r="BD94" i="4" a="1"/>
  <c r="BD94" i="4" s="1"/>
  <c r="BF94" i="4" s="1" a="1"/>
  <c r="BF94" i="4" s="1"/>
  <c r="AU94" i="4" a="1"/>
  <c r="AU94" i="4" s="1"/>
  <c r="BA94" i="4" a="1"/>
  <c r="BA94" i="4" s="1"/>
  <c r="BB94" i="4" a="1"/>
  <c r="BB94" i="4" s="1"/>
  <c r="BC94" i="4" a="1"/>
  <c r="BC94" i="4" s="1"/>
  <c r="BE94" i="4" s="1" a="1"/>
  <c r="BE94" i="4" s="1"/>
  <c r="S94" i="4" a="1"/>
  <c r="S94" i="4" s="1"/>
  <c r="U94" i="4" s="1" a="1"/>
  <c r="U94" i="4" s="1"/>
  <c r="J94" i="4" a="1"/>
  <c r="J94" i="4" s="1"/>
  <c r="P94" i="4" a="1"/>
  <c r="P94" i="4" s="1"/>
  <c r="Q94" i="4" a="1"/>
  <c r="Q94" i="4" s="1"/>
  <c r="R94" i="4" a="1"/>
  <c r="R94" i="4" s="1"/>
  <c r="T94" i="4" s="1" a="1"/>
  <c r="T94" i="4" s="1"/>
  <c r="V94" i="4" l="1"/>
  <c r="W94" i="4"/>
  <c r="X94" i="4"/>
  <c r="Y94" i="4" s="1"/>
  <c r="Z94" i="4" s="1"/>
  <c r="BG94" i="4"/>
  <c r="BH94" i="4"/>
  <c r="BI94" i="4"/>
  <c r="BJ94" i="4" s="1"/>
  <c r="BK94" i="4" s="1"/>
  <c r="BL94" i="4" l="1" a="1"/>
  <c r="BL94" i="4" s="1"/>
  <c r="AL94" i="4" s="1" a="1"/>
  <c r="AL94" i="4" s="1"/>
  <c r="BN94" i="4" a="1"/>
  <c r="BN94" i="4" s="1"/>
  <c r="BQ94" i="4" a="1"/>
  <c r="BQ94" i="4" s="1"/>
  <c r="BO94" i="4" a="1"/>
  <c r="BO94" i="4" s="1"/>
  <c r="BM94" i="4" a="1"/>
  <c r="BM94" i="4" s="1"/>
  <c r="BZ94" i="4" s="1"/>
  <c r="BR94" i="4" a="1"/>
  <c r="BR94" i="4" s="1"/>
  <c r="AA94" i="4" a="1"/>
  <c r="AA94" i="4" s="1"/>
  <c r="BW94" i="4" s="1" a="1"/>
  <c r="BW94" i="4" s="1"/>
  <c r="AC94" i="4" a="1"/>
  <c r="AC94" i="4" s="1"/>
  <c r="AF94" i="4" a="1"/>
  <c r="AF94" i="4" s="1"/>
  <c r="AD94" i="4" a="1"/>
  <c r="AD94" i="4" s="1"/>
  <c r="AB94" i="4" a="1"/>
  <c r="AB94" i="4" s="1"/>
  <c r="AO94" i="4" s="1"/>
  <c r="AG94" i="4" a="1"/>
  <c r="AG94" i="4" s="1"/>
  <c r="AH94" i="4" l="1"/>
  <c r="BS94" i="4"/>
  <c r="AE94" i="4"/>
  <c r="AI94" i="4" s="1"/>
  <c r="BP94" i="4"/>
  <c r="BT94" i="4" s="1"/>
  <c r="AM94" i="4" l="1"/>
  <c r="CA94" i="4"/>
  <c r="CC94" i="4"/>
  <c r="CB94" i="4"/>
  <c r="AP94" i="4"/>
  <c r="AQ94" i="4"/>
  <c r="AR94" i="4"/>
  <c r="BX94" i="4"/>
  <c r="AN94" i="4" l="1"/>
  <c r="AJ94" i="4" s="1"/>
  <c r="AK94" i="4" s="1"/>
  <c r="BY94" i="4"/>
  <c r="BU94" i="4" s="1"/>
  <c r="BV94" i="4" s="1"/>
  <c r="CD94" i="4" l="1"/>
  <c r="AS95" i="4" s="1"/>
  <c r="H95" i="4" l="1"/>
  <c r="I95" i="4" s="1" a="1"/>
  <c r="I95" i="4" s="1"/>
  <c r="N95" i="4" s="1" a="1"/>
  <c r="N95" i="4" s="1"/>
  <c r="AT95" i="4" a="1"/>
  <c r="AT95" i="4" s="1"/>
  <c r="AV95" i="4" s="1" a="1"/>
  <c r="AV95" i="4" s="1"/>
  <c r="AZ95" i="4" l="1" a="1"/>
  <c r="AZ95" i="4" s="1"/>
  <c r="AY95" i="4" a="1"/>
  <c r="AY95" i="4" s="1"/>
  <c r="AX95" i="4" a="1"/>
  <c r="AX95" i="4" s="1"/>
  <c r="AW95" i="4" a="1"/>
  <c r="AW95" i="4" s="1"/>
  <c r="K95" i="4" a="1"/>
  <c r="K95" i="4" s="1"/>
  <c r="L95" i="4" a="1"/>
  <c r="L95" i="4" s="1"/>
  <c r="O95" i="4" a="1"/>
  <c r="O95" i="4" s="1"/>
  <c r="M95" i="4" a="1"/>
  <c r="M95" i="4" s="1"/>
  <c r="BD95" i="4" a="1"/>
  <c r="BD95" i="4" s="1"/>
  <c r="BF95" i="4" s="1" a="1"/>
  <c r="BF95" i="4" s="1"/>
  <c r="AU95" i="4" a="1"/>
  <c r="AU95" i="4" s="1"/>
  <c r="BA95" i="4" a="1"/>
  <c r="BA95" i="4" s="1"/>
  <c r="BC95" i="4" a="1"/>
  <c r="BC95" i="4" s="1"/>
  <c r="BE95" i="4" s="1" a="1"/>
  <c r="BE95" i="4" s="1"/>
  <c r="BB95" i="4" a="1"/>
  <c r="BB95" i="4" s="1"/>
  <c r="S95" i="4" a="1"/>
  <c r="S95" i="4" s="1"/>
  <c r="U95" i="4" s="1" a="1"/>
  <c r="U95" i="4" s="1"/>
  <c r="J95" i="4" a="1"/>
  <c r="J95" i="4" s="1"/>
  <c r="Q95" i="4" a="1"/>
  <c r="Q95" i="4" s="1"/>
  <c r="R95" i="4" a="1"/>
  <c r="R95" i="4" s="1"/>
  <c r="T95" i="4" s="1" a="1"/>
  <c r="T95" i="4" s="1"/>
  <c r="P95" i="4" a="1"/>
  <c r="P95" i="4" s="1"/>
  <c r="V95" i="4" l="1"/>
  <c r="W95" i="4"/>
  <c r="X95" i="4"/>
  <c r="Y95" i="4" s="1"/>
  <c r="Z95" i="4" s="1"/>
  <c r="BG95" i="4"/>
  <c r="BH95" i="4"/>
  <c r="BI95" i="4"/>
  <c r="BJ95" i="4" l="1"/>
  <c r="BK95" i="4" s="1"/>
  <c r="BQ95" i="4" s="1" a="1"/>
  <c r="BQ95" i="4" s="1"/>
  <c r="AA95" i="4" a="1"/>
  <c r="AA95" i="4" s="1"/>
  <c r="BW95" i="4" s="1" a="1"/>
  <c r="BW95" i="4" s="1"/>
  <c r="AC95" i="4" a="1"/>
  <c r="AC95" i="4" s="1"/>
  <c r="AF95" i="4" a="1"/>
  <c r="AF95" i="4" s="1"/>
  <c r="AD95" i="4" a="1"/>
  <c r="AD95" i="4" s="1"/>
  <c r="AB95" i="4" a="1"/>
  <c r="AB95" i="4" s="1"/>
  <c r="AO95" i="4" s="1"/>
  <c r="AG95" i="4" a="1"/>
  <c r="AG95" i="4" s="1"/>
  <c r="BN95" i="4" l="1" a="1"/>
  <c r="BN95" i="4" s="1"/>
  <c r="BM95" i="4" a="1"/>
  <c r="BM95" i="4" s="1"/>
  <c r="BZ95" i="4" s="1"/>
  <c r="BL95" i="4" a="1"/>
  <c r="BL95" i="4" s="1"/>
  <c r="AL95" i="4" s="1" a="1"/>
  <c r="AL95" i="4" s="1"/>
  <c r="BO95" i="4" a="1"/>
  <c r="BO95" i="4" s="1"/>
  <c r="BR95" i="4" a="1"/>
  <c r="BR95" i="4" s="1"/>
  <c r="BS95" i="4" s="1"/>
  <c r="AH95" i="4"/>
  <c r="AE95" i="4"/>
  <c r="AI95" i="4" s="1"/>
  <c r="BP95" i="4" l="1"/>
  <c r="BT95" i="4" s="1"/>
  <c r="AM95" i="4" s="1"/>
  <c r="AP95" i="4"/>
  <c r="BX95" i="4"/>
  <c r="AR95" i="4"/>
  <c r="CB95" i="4"/>
  <c r="AQ95" i="4"/>
  <c r="CA95" i="4"/>
  <c r="CC95" i="4"/>
  <c r="BY95" i="4" l="1"/>
  <c r="BU95" i="4" s="1"/>
  <c r="BV95" i="4" s="1"/>
  <c r="AN95" i="4"/>
  <c r="AJ95" i="4" s="1"/>
  <c r="AK95" i="4" s="1"/>
  <c r="CD95" i="4" l="1"/>
  <c r="AS96" i="4" s="1"/>
  <c r="AT96" i="4" s="1" a="1"/>
  <c r="AT96" i="4" s="1"/>
  <c r="BD96" i="4" s="1" a="1"/>
  <c r="BD96" i="4" s="1"/>
  <c r="BF96" i="4" s="1" a="1"/>
  <c r="BF96" i="4" s="1"/>
  <c r="BC96" i="4" l="1" a="1"/>
  <c r="BC96" i="4" s="1"/>
  <c r="BE96" i="4" s="1" a="1"/>
  <c r="BE96" i="4" s="1"/>
  <c r="BH96" i="4" s="1"/>
  <c r="BA96" i="4" a="1"/>
  <c r="BA96" i="4" s="1"/>
  <c r="H96" i="4"/>
  <c r="I96" i="4" s="1" a="1"/>
  <c r="I96" i="4" s="1"/>
  <c r="J96" i="4" s="1" a="1"/>
  <c r="J96" i="4" s="1"/>
  <c r="BB96" i="4" a="1"/>
  <c r="BB96" i="4" s="1"/>
  <c r="AU96" i="4" a="1"/>
  <c r="AU96" i="4" s="1"/>
  <c r="AX96" i="4" a="1"/>
  <c r="AX96" i="4" s="1"/>
  <c r="AZ96" i="4" a="1"/>
  <c r="AZ96" i="4" s="1"/>
  <c r="AV96" i="4" a="1"/>
  <c r="AV96" i="4" s="1"/>
  <c r="AW96" i="4" a="1"/>
  <c r="AW96" i="4" s="1"/>
  <c r="AY96" i="4" a="1"/>
  <c r="AY96" i="4" s="1"/>
  <c r="N96" i="4" a="1"/>
  <c r="N96" i="4" s="1"/>
  <c r="L96" i="4" a="1"/>
  <c r="L96" i="4" s="1"/>
  <c r="BG96" i="4"/>
  <c r="BI96" i="4" l="1"/>
  <c r="BJ96" i="4" s="1"/>
  <c r="BK96" i="4" s="1"/>
  <c r="BM96" i="4" s="1" a="1"/>
  <c r="BM96" i="4" s="1"/>
  <c r="BZ96" i="4" s="1"/>
  <c r="O96" i="4" a="1"/>
  <c r="O96" i="4" s="1"/>
  <c r="S96" i="4" a="1"/>
  <c r="S96" i="4" s="1"/>
  <c r="U96" i="4" s="1" a="1"/>
  <c r="U96" i="4" s="1"/>
  <c r="Q96" i="4" a="1"/>
  <c r="Q96" i="4" s="1"/>
  <c r="M96" i="4" a="1"/>
  <c r="M96" i="4" s="1"/>
  <c r="R96" i="4" a="1"/>
  <c r="R96" i="4" s="1"/>
  <c r="T96" i="4" s="1" a="1"/>
  <c r="T96" i="4" s="1"/>
  <c r="K96" i="4" a="1"/>
  <c r="K96" i="4" s="1"/>
  <c r="P96" i="4" a="1"/>
  <c r="P96" i="4" s="1"/>
  <c r="X96" i="4" l="1"/>
  <c r="W96" i="4"/>
  <c r="BN96" i="4" a="1"/>
  <c r="BN96" i="4" s="1"/>
  <c r="BO96" i="4" a="1"/>
  <c r="BO96" i="4" s="1"/>
  <c r="BL96" i="4" a="1"/>
  <c r="BL96" i="4" s="1"/>
  <c r="AL96" i="4" s="1" a="1"/>
  <c r="AL96" i="4" s="1"/>
  <c r="BQ96" i="4" a="1"/>
  <c r="BQ96" i="4" s="1"/>
  <c r="BR96" i="4" a="1"/>
  <c r="BR96" i="4" s="1"/>
  <c r="V96" i="4"/>
  <c r="Y96" i="4" s="1"/>
  <c r="Z96" i="4" s="1"/>
  <c r="AF96" i="4" l="1" a="1"/>
  <c r="AF96" i="4" s="1"/>
  <c r="AD96" i="4" a="1"/>
  <c r="AD96" i="4" s="1"/>
  <c r="AG96" i="4" a="1"/>
  <c r="AG96" i="4" s="1"/>
  <c r="AC96" i="4" a="1"/>
  <c r="AC96" i="4" s="1"/>
  <c r="AB96" i="4" a="1"/>
  <c r="AB96" i="4" s="1"/>
  <c r="AO96" i="4" s="1"/>
  <c r="AA96" i="4" a="1"/>
  <c r="AA96" i="4" s="1"/>
  <c r="BW96" i="4" s="1" a="1"/>
  <c r="BW96" i="4" s="1"/>
  <c r="BP96" i="4"/>
  <c r="BT96" i="4" s="1"/>
  <c r="BS96" i="4"/>
  <c r="AE96" i="4" l="1"/>
  <c r="AI96" i="4" s="1"/>
  <c r="AH96" i="4"/>
  <c r="AP96" i="4" s="1"/>
  <c r="AM96" i="4"/>
  <c r="AQ96" i="4" l="1"/>
  <c r="AR96" i="4"/>
  <c r="CB96" i="4"/>
  <c r="BX96" i="4"/>
  <c r="AN96" i="4" s="1"/>
  <c r="AJ96" i="4" s="1"/>
  <c r="AK96" i="4" s="1"/>
  <c r="CC96" i="4"/>
  <c r="CA96" i="4"/>
  <c r="BY96" i="4" l="1"/>
  <c r="BU96" i="4" s="1"/>
  <c r="BV96" i="4" s="1"/>
  <c r="CD96" i="4" s="1"/>
  <c r="AS97" i="4" s="1"/>
  <c r="AT97" i="4" s="1" a="1"/>
  <c r="AT97" i="4" s="1"/>
  <c r="AY97" i="4" s="1" a="1"/>
  <c r="AY97" i="4" s="1"/>
  <c r="H97" i="4" l="1"/>
  <c r="I97" i="4" s="1" a="1"/>
  <c r="I97" i="4" s="1"/>
  <c r="K97" i="4" s="1" a="1"/>
  <c r="K97" i="4" s="1"/>
  <c r="AV97" i="4" a="1"/>
  <c r="AV97" i="4" s="1"/>
  <c r="AW97" i="4" a="1"/>
  <c r="AW97" i="4" s="1"/>
  <c r="AZ97" i="4" a="1"/>
  <c r="AZ97" i="4" s="1"/>
  <c r="AX97" i="4" a="1"/>
  <c r="AX97" i="4" s="1"/>
  <c r="BB97" i="4" a="1"/>
  <c r="BB97" i="4" s="1"/>
  <c r="BC97" i="4" a="1"/>
  <c r="BC97" i="4" s="1"/>
  <c r="BE97" i="4" s="1" a="1"/>
  <c r="BE97" i="4" s="1"/>
  <c r="BA97" i="4" a="1"/>
  <c r="BA97" i="4" s="1"/>
  <c r="BD97" i="4" a="1"/>
  <c r="BD97" i="4" s="1"/>
  <c r="BF97" i="4" s="1" a="1"/>
  <c r="BF97" i="4" s="1"/>
  <c r="AU97" i="4" a="1"/>
  <c r="AU97" i="4" s="1"/>
  <c r="S97" i="4" a="1"/>
  <c r="S97" i="4" s="1"/>
  <c r="U97" i="4" s="1" a="1"/>
  <c r="U97" i="4" s="1"/>
  <c r="J97" i="4" a="1"/>
  <c r="J97" i="4" s="1"/>
  <c r="N97" i="4" l="1" a="1"/>
  <c r="N97" i="4" s="1"/>
  <c r="M97" i="4" a="1"/>
  <c r="M97" i="4" s="1"/>
  <c r="Q97" i="4" a="1"/>
  <c r="Q97" i="4" s="1"/>
  <c r="R97" i="4" a="1"/>
  <c r="R97" i="4" s="1"/>
  <c r="T97" i="4" s="1" a="1"/>
  <c r="T97" i="4" s="1"/>
  <c r="V97" i="4" s="1"/>
  <c r="P97" i="4" a="1"/>
  <c r="P97" i="4" s="1"/>
  <c r="L97" i="4" a="1"/>
  <c r="L97" i="4" s="1"/>
  <c r="O97" i="4" a="1"/>
  <c r="O97" i="4" s="1"/>
  <c r="BH97" i="4"/>
  <c r="BG97" i="4"/>
  <c r="BI97" i="4"/>
  <c r="BJ97" i="4" s="1"/>
  <c r="BK97" i="4" s="1"/>
  <c r="BR97" i="4" s="1" a="1"/>
  <c r="BR97" i="4" s="1"/>
  <c r="X97" i="4" l="1"/>
  <c r="Y97" i="4" s="1"/>
  <c r="Z97" i="4" s="1"/>
  <c r="AD97" i="4" s="1" a="1"/>
  <c r="AD97" i="4" s="1"/>
  <c r="W97" i="4"/>
  <c r="BO97" i="4" a="1"/>
  <c r="BO97" i="4" s="1"/>
  <c r="BM97" i="4" a="1"/>
  <c r="BM97" i="4" s="1"/>
  <c r="BZ97" i="4" s="1"/>
  <c r="BQ97" i="4" a="1"/>
  <c r="BQ97" i="4" s="1"/>
  <c r="BS97" i="4" s="1"/>
  <c r="BL97" i="4" a="1"/>
  <c r="BL97" i="4" s="1"/>
  <c r="AL97" i="4" s="1" a="1"/>
  <c r="AL97" i="4" s="1"/>
  <c r="BN97" i="4" a="1"/>
  <c r="BN97" i="4" s="1"/>
  <c r="BP97" i="4" s="1"/>
  <c r="AG97" i="4" l="1" a="1"/>
  <c r="AG97" i="4" s="1"/>
  <c r="AC97" i="4" a="1"/>
  <c r="AC97" i="4" s="1"/>
  <c r="AE97" i="4" s="1"/>
  <c r="AB97" i="4" a="1"/>
  <c r="AB97" i="4" s="1"/>
  <c r="AO97" i="4" s="1"/>
  <c r="AF97" i="4" a="1"/>
  <c r="AF97" i="4" s="1"/>
  <c r="AA97" i="4" a="1"/>
  <c r="AA97" i="4" s="1"/>
  <c r="BW97" i="4" s="1" a="1"/>
  <c r="BW97" i="4" s="1"/>
  <c r="BT97" i="4"/>
  <c r="AH97" i="4" l="1"/>
  <c r="CA97" i="4" s="1"/>
  <c r="AI97" i="4"/>
  <c r="AM97" i="4" s="1"/>
  <c r="CB97" i="4" l="1"/>
  <c r="BX97" i="4"/>
  <c r="BY97" i="4" s="1"/>
  <c r="BU97" i="4" s="1"/>
  <c r="BV97" i="4" s="1"/>
  <c r="AP97" i="4"/>
  <c r="AR97" i="4"/>
  <c r="AQ97" i="4"/>
  <c r="CC97" i="4"/>
  <c r="AN97" i="4" l="1"/>
  <c r="AJ97" i="4" s="1"/>
  <c r="AK97" i="4" s="1"/>
  <c r="CD97" i="4" s="1"/>
  <c r="AS98" i="4" s="1"/>
  <c r="AT98" i="4" s="1" a="1"/>
  <c r="AT98" i="4" s="1"/>
  <c r="AW98" i="4" s="1" a="1"/>
  <c r="AW98" i="4" s="1"/>
  <c r="AY98" i="4" l="1" a="1"/>
  <c r="AY98" i="4" s="1"/>
  <c r="AV98" i="4" a="1"/>
  <c r="AV98" i="4" s="1"/>
  <c r="H98" i="4"/>
  <c r="I98" i="4" s="1" a="1"/>
  <c r="I98" i="4" s="1"/>
  <c r="L98" i="4" s="1" a="1"/>
  <c r="L98" i="4" s="1"/>
  <c r="AX98" i="4" a="1"/>
  <c r="AX98" i="4" s="1"/>
  <c r="AZ98" i="4" a="1"/>
  <c r="AZ98" i="4" s="1"/>
  <c r="BD98" i="4" a="1"/>
  <c r="BD98" i="4" s="1"/>
  <c r="BF98" i="4" s="1" a="1"/>
  <c r="BF98" i="4" s="1"/>
  <c r="BB98" i="4" a="1"/>
  <c r="BB98" i="4" s="1"/>
  <c r="BA98" i="4" a="1"/>
  <c r="BA98" i="4" s="1"/>
  <c r="AU98" i="4" a="1"/>
  <c r="AU98" i="4" s="1"/>
  <c r="BC98" i="4" a="1"/>
  <c r="BC98" i="4" s="1"/>
  <c r="BE98" i="4" s="1" a="1"/>
  <c r="BE98" i="4" s="1"/>
  <c r="K98" i="4" l="1" a="1"/>
  <c r="K98" i="4" s="1"/>
  <c r="O98" i="4" a="1"/>
  <c r="O98" i="4" s="1"/>
  <c r="N98" i="4" a="1"/>
  <c r="N98" i="4" s="1"/>
  <c r="M98" i="4" a="1"/>
  <c r="M98" i="4" s="1"/>
  <c r="R98" i="4" a="1"/>
  <c r="R98" i="4" s="1"/>
  <c r="T98" i="4" s="1" a="1"/>
  <c r="T98" i="4" s="1"/>
  <c r="J98" i="4" a="1"/>
  <c r="J98" i="4" s="1"/>
  <c r="P98" i="4" a="1"/>
  <c r="P98" i="4" s="1"/>
  <c r="Q98" i="4" a="1"/>
  <c r="Q98" i="4" s="1"/>
  <c r="S98" i="4" a="1"/>
  <c r="S98" i="4" s="1"/>
  <c r="U98" i="4" s="1" a="1"/>
  <c r="U98" i="4" s="1"/>
  <c r="BI98" i="4"/>
  <c r="BH98" i="4"/>
  <c r="BG98" i="4"/>
  <c r="X98" i="4" l="1"/>
  <c r="V98" i="4"/>
  <c r="W98" i="4"/>
  <c r="Y98" i="4"/>
  <c r="Z98" i="4" s="1"/>
  <c r="AA98" i="4" s="1" a="1"/>
  <c r="AA98" i="4" s="1"/>
  <c r="BW98" i="4" s="1" a="1"/>
  <c r="BW98" i="4" s="1"/>
  <c r="BJ98" i="4"/>
  <c r="BK98" i="4" s="1"/>
  <c r="AG98" i="4" l="1" a="1"/>
  <c r="AG98" i="4" s="1"/>
  <c r="AB98" i="4" a="1"/>
  <c r="AB98" i="4" s="1"/>
  <c r="AO98" i="4" s="1"/>
  <c r="AF98" i="4" a="1"/>
  <c r="AF98" i="4" s="1"/>
  <c r="AD98" i="4" a="1"/>
  <c r="AD98" i="4" s="1"/>
  <c r="AC98" i="4" a="1"/>
  <c r="AC98" i="4" s="1"/>
  <c r="BL98" i="4" a="1"/>
  <c r="BL98" i="4" s="1"/>
  <c r="AL98" i="4" s="1" a="1"/>
  <c r="AL98" i="4" s="1"/>
  <c r="BN98" i="4" a="1"/>
  <c r="BN98" i="4" s="1"/>
  <c r="BQ98" i="4" a="1"/>
  <c r="BQ98" i="4" s="1"/>
  <c r="BO98" i="4" a="1"/>
  <c r="BO98" i="4" s="1"/>
  <c r="BM98" i="4" a="1"/>
  <c r="BM98" i="4" s="1"/>
  <c r="BZ98" i="4" s="1"/>
  <c r="BR98" i="4" a="1"/>
  <c r="BR98" i="4" s="1"/>
  <c r="AE98" i="4" l="1"/>
  <c r="AI98" i="4" s="1"/>
  <c r="AH98" i="4"/>
  <c r="BS98" i="4"/>
  <c r="BP98" i="4"/>
  <c r="BT98" i="4" s="1"/>
  <c r="AP98" i="4" l="1"/>
  <c r="BX98" i="4"/>
  <c r="CC98" i="4"/>
  <c r="CA98" i="4"/>
  <c r="CB98" i="4"/>
  <c r="AR98" i="4"/>
  <c r="AQ98" i="4"/>
  <c r="AM98" i="4"/>
  <c r="AN98" i="4" l="1"/>
  <c r="AJ98" i="4" s="1"/>
  <c r="AK98" i="4" s="1"/>
  <c r="BY98" i="4"/>
  <c r="BU98" i="4" s="1"/>
  <c r="BV98" i="4" s="1"/>
  <c r="CD98" i="4" l="1"/>
  <c r="AS99" i="4" s="1"/>
  <c r="AT99" i="4" s="1" a="1"/>
  <c r="AT99" i="4" s="1"/>
  <c r="AX99" i="4" l="1" a="1"/>
  <c r="AX99" i="4" s="1"/>
  <c r="AW99" i="4" a="1"/>
  <c r="AW99" i="4" s="1"/>
  <c r="AV99" i="4" a="1"/>
  <c r="AV99" i="4" s="1"/>
  <c r="AY99" i="4" a="1"/>
  <c r="AY99" i="4" s="1"/>
  <c r="AZ99" i="4" a="1"/>
  <c r="AZ99" i="4" s="1"/>
  <c r="H99" i="4"/>
  <c r="I99" i="4" s="1" a="1"/>
  <c r="I99" i="4" s="1"/>
  <c r="S99" i="4" s="1" a="1"/>
  <c r="S99" i="4" s="1"/>
  <c r="U99" i="4" s="1" a="1"/>
  <c r="U99" i="4" s="1"/>
  <c r="BD99" i="4" a="1"/>
  <c r="BD99" i="4" s="1"/>
  <c r="BF99" i="4" s="1" a="1"/>
  <c r="BF99" i="4" s="1"/>
  <c r="AU99" i="4" a="1"/>
  <c r="AU99" i="4" s="1"/>
  <c r="BA99" i="4" a="1"/>
  <c r="BA99" i="4" s="1"/>
  <c r="BB99" i="4" a="1"/>
  <c r="BB99" i="4" s="1"/>
  <c r="BC99" i="4" a="1"/>
  <c r="BC99" i="4" s="1"/>
  <c r="BE99" i="4" s="1" a="1"/>
  <c r="BE99" i="4" s="1"/>
  <c r="L99" i="4" l="1" a="1"/>
  <c r="L99" i="4" s="1"/>
  <c r="Q99" i="4" a="1"/>
  <c r="Q99" i="4" s="1"/>
  <c r="M99" i="4" a="1"/>
  <c r="M99" i="4" s="1"/>
  <c r="O99" i="4" a="1"/>
  <c r="O99" i="4" s="1"/>
  <c r="N99" i="4" a="1"/>
  <c r="N99" i="4" s="1"/>
  <c r="K99" i="4" a="1"/>
  <c r="K99" i="4" s="1"/>
  <c r="R99" i="4" a="1"/>
  <c r="R99" i="4" s="1"/>
  <c r="T99" i="4" s="1" a="1"/>
  <c r="T99" i="4" s="1"/>
  <c r="X99" i="4" s="1"/>
  <c r="J99" i="4" a="1"/>
  <c r="J99" i="4" s="1"/>
  <c r="P99" i="4" a="1"/>
  <c r="P99" i="4" s="1"/>
  <c r="BG99" i="4"/>
  <c r="BH99" i="4"/>
  <c r="BI99" i="4"/>
  <c r="BJ99" i="4" s="1"/>
  <c r="BK99" i="4" s="1"/>
  <c r="V99" i="4" l="1"/>
  <c r="Y99" i="4" s="1"/>
  <c r="Z99" i="4" s="1"/>
  <c r="W99" i="4"/>
  <c r="BL99" i="4" a="1"/>
  <c r="BL99" i="4" s="1"/>
  <c r="AL99" i="4" s="1" a="1"/>
  <c r="AL99" i="4" s="1"/>
  <c r="BN99" i="4" a="1"/>
  <c r="BN99" i="4" s="1"/>
  <c r="BQ99" i="4" a="1"/>
  <c r="BQ99" i="4" s="1"/>
  <c r="BO99" i="4" a="1"/>
  <c r="BO99" i="4" s="1"/>
  <c r="BM99" i="4" a="1"/>
  <c r="BM99" i="4" s="1"/>
  <c r="BZ99" i="4" s="1"/>
  <c r="BR99" i="4" a="1"/>
  <c r="BR99" i="4" s="1"/>
  <c r="AB99" i="4" l="1" a="1"/>
  <c r="AB99" i="4" s="1"/>
  <c r="AO99" i="4" s="1"/>
  <c r="AD99" i="4" a="1"/>
  <c r="AD99" i="4" s="1"/>
  <c r="AC99" i="4" a="1"/>
  <c r="AC99" i="4" s="1"/>
  <c r="AF99" i="4" a="1"/>
  <c r="AF99" i="4" s="1"/>
  <c r="AA99" i="4" a="1"/>
  <c r="AA99" i="4" s="1"/>
  <c r="BW99" i="4" s="1" a="1"/>
  <c r="BW99" i="4" s="1"/>
  <c r="AG99" i="4" a="1"/>
  <c r="AG99" i="4" s="1"/>
  <c r="BS99" i="4"/>
  <c r="BP99" i="4"/>
  <c r="BT99" i="4" s="1"/>
  <c r="AE99" i="4" l="1"/>
  <c r="AI99" i="4" s="1"/>
  <c r="AH99" i="4"/>
  <c r="CB99" i="4" s="1"/>
  <c r="AM99" i="4"/>
  <c r="BX99" i="4" l="1"/>
  <c r="BY99" i="4" s="1"/>
  <c r="BU99" i="4" s="1"/>
  <c r="BV99" i="4" s="1"/>
  <c r="CA99" i="4"/>
  <c r="AP99" i="4"/>
  <c r="CC99" i="4"/>
  <c r="AR99" i="4"/>
  <c r="AQ99" i="4"/>
  <c r="AN99" i="4"/>
  <c r="AJ99" i="4" s="1"/>
  <c r="AK99" i="4" s="1"/>
  <c r="CD99" i="4" s="1"/>
  <c r="AS100" i="4" s="1"/>
  <c r="H100" i="4" l="1"/>
  <c r="I100" i="4" s="1" a="1"/>
  <c r="I100" i="4" s="1"/>
  <c r="AT100" i="4" a="1"/>
  <c r="AT100" i="4" s="1"/>
  <c r="AZ100" i="4" s="1" a="1"/>
  <c r="AZ100" i="4" s="1"/>
  <c r="AV100" i="4" l="1" a="1"/>
  <c r="AV100" i="4" s="1"/>
  <c r="AY100" i="4" a="1"/>
  <c r="AY100" i="4" s="1"/>
  <c r="AW100" i="4" a="1"/>
  <c r="AW100" i="4" s="1"/>
  <c r="K100" i="4" a="1"/>
  <c r="K100" i="4" s="1"/>
  <c r="M100" i="4" a="1"/>
  <c r="M100" i="4" s="1"/>
  <c r="N100" i="4" a="1"/>
  <c r="N100" i="4" s="1"/>
  <c r="O100" i="4" a="1"/>
  <c r="O100" i="4" s="1"/>
  <c r="AX100" i="4" a="1"/>
  <c r="AX100" i="4" s="1"/>
  <c r="L100" i="4" a="1"/>
  <c r="L100" i="4" s="1"/>
  <c r="BD100" i="4" a="1"/>
  <c r="BD100" i="4" s="1"/>
  <c r="BF100" i="4" s="1" a="1"/>
  <c r="BF100" i="4" s="1"/>
  <c r="AU100" i="4" a="1"/>
  <c r="AU100" i="4" s="1"/>
  <c r="BA100" i="4" a="1"/>
  <c r="BA100" i="4" s="1"/>
  <c r="BB100" i="4" a="1"/>
  <c r="BB100" i="4" s="1"/>
  <c r="BC100" i="4" a="1"/>
  <c r="BC100" i="4" s="1"/>
  <c r="BE100" i="4" s="1" a="1"/>
  <c r="BE100" i="4" s="1"/>
  <c r="S100" i="4" a="1"/>
  <c r="S100" i="4" s="1"/>
  <c r="U100" i="4" s="1" a="1"/>
  <c r="U100" i="4" s="1"/>
  <c r="J100" i="4" a="1"/>
  <c r="J100" i="4" s="1"/>
  <c r="P100" i="4" a="1"/>
  <c r="P100" i="4" s="1"/>
  <c r="Q100" i="4" a="1"/>
  <c r="Q100" i="4" s="1"/>
  <c r="R100" i="4" a="1"/>
  <c r="R100" i="4" s="1"/>
  <c r="T100" i="4" s="1" a="1"/>
  <c r="T100" i="4" s="1"/>
  <c r="V100" i="4" l="1"/>
  <c r="W100" i="4"/>
  <c r="X100" i="4"/>
  <c r="Y100" i="4" s="1"/>
  <c r="Z100" i="4" s="1"/>
  <c r="BG100" i="4"/>
  <c r="BH100" i="4"/>
  <c r="BI100" i="4"/>
  <c r="BJ100" i="4" s="1"/>
  <c r="BK100" i="4" s="1"/>
  <c r="BL100" i="4" l="1" a="1"/>
  <c r="BL100" i="4" s="1"/>
  <c r="AL100" i="4" s="1" a="1"/>
  <c r="AL100" i="4" s="1"/>
  <c r="BN100" i="4" a="1"/>
  <c r="BN100" i="4" s="1"/>
  <c r="BQ100" i="4" a="1"/>
  <c r="BQ100" i="4" s="1"/>
  <c r="BO100" i="4" a="1"/>
  <c r="BO100" i="4" s="1"/>
  <c r="BM100" i="4" a="1"/>
  <c r="BM100" i="4" s="1"/>
  <c r="BZ100" i="4" s="1"/>
  <c r="BR100" i="4" a="1"/>
  <c r="BR100" i="4" s="1"/>
  <c r="AA100" i="4" a="1"/>
  <c r="AA100" i="4" s="1"/>
  <c r="BW100" i="4" s="1" a="1"/>
  <c r="BW100" i="4" s="1"/>
  <c r="AC100" i="4" a="1"/>
  <c r="AC100" i="4" s="1"/>
  <c r="AF100" i="4" a="1"/>
  <c r="AF100" i="4" s="1"/>
  <c r="AD100" i="4" a="1"/>
  <c r="AD100" i="4" s="1"/>
  <c r="AB100" i="4" a="1"/>
  <c r="AB100" i="4" s="1"/>
  <c r="AO100" i="4" s="1"/>
  <c r="AG100" i="4" a="1"/>
  <c r="AG100" i="4" s="1"/>
  <c r="BS100" i="4" l="1"/>
  <c r="AH100" i="4"/>
  <c r="AE100" i="4"/>
  <c r="AI100" i="4" s="1"/>
  <c r="BP100" i="4"/>
  <c r="BT100" i="4" s="1"/>
  <c r="AM100" i="4" l="1"/>
  <c r="CB100" i="4"/>
  <c r="AR100" i="4"/>
  <c r="AQ100" i="4"/>
  <c r="AP100" i="4"/>
  <c r="CC100" i="4"/>
  <c r="CA100" i="4"/>
  <c r="BX100" i="4"/>
  <c r="BY100" i="4" l="1"/>
  <c r="BU100" i="4" s="1"/>
  <c r="BV100" i="4" s="1"/>
  <c r="AN100" i="4"/>
  <c r="AJ100" i="4" s="1"/>
  <c r="AK100" i="4" s="1"/>
  <c r="CD100" i="4" l="1"/>
  <c r="AS101" i="4" s="1"/>
  <c r="AT101" i="4" s="1" a="1"/>
  <c r="AT101" i="4" s="1"/>
  <c r="AY101" i="4" s="1" a="1"/>
  <c r="AY101" i="4" s="1"/>
  <c r="H101" i="4" l="1"/>
  <c r="I101" i="4" s="1" a="1"/>
  <c r="I101" i="4" s="1"/>
  <c r="S101" i="4" s="1" a="1"/>
  <c r="S101" i="4" s="1"/>
  <c r="U101" i="4" s="1" a="1"/>
  <c r="U101" i="4" s="1"/>
  <c r="AV101" i="4" a="1"/>
  <c r="AV101" i="4" s="1"/>
  <c r="AZ101" i="4" a="1"/>
  <c r="AZ101" i="4" s="1"/>
  <c r="AX101" i="4" a="1"/>
  <c r="AX101" i="4" s="1"/>
  <c r="AW101" i="4" a="1"/>
  <c r="AW101" i="4" s="1"/>
  <c r="BD101" i="4" a="1"/>
  <c r="BD101" i="4" s="1"/>
  <c r="BF101" i="4" s="1" a="1"/>
  <c r="BF101" i="4" s="1"/>
  <c r="AU101" i="4" a="1"/>
  <c r="AU101" i="4" s="1"/>
  <c r="BA101" i="4" a="1"/>
  <c r="BA101" i="4" s="1"/>
  <c r="BB101" i="4" a="1"/>
  <c r="BB101" i="4" s="1"/>
  <c r="BC101" i="4" a="1"/>
  <c r="BC101" i="4" s="1"/>
  <c r="BE101" i="4" s="1" a="1"/>
  <c r="BE101" i="4" s="1"/>
  <c r="L101" i="4" l="1" a="1"/>
  <c r="L101" i="4" s="1"/>
  <c r="M101" i="4" a="1"/>
  <c r="M101" i="4" s="1"/>
  <c r="O101" i="4" a="1"/>
  <c r="O101" i="4" s="1"/>
  <c r="N101" i="4" a="1"/>
  <c r="N101" i="4" s="1"/>
  <c r="R101" i="4" a="1"/>
  <c r="R101" i="4" s="1"/>
  <c r="T101" i="4" s="1" a="1"/>
  <c r="T101" i="4" s="1"/>
  <c r="V101" i="4" s="1"/>
  <c r="P101" i="4" a="1"/>
  <c r="P101" i="4" s="1"/>
  <c r="Q101" i="4" a="1"/>
  <c r="Q101" i="4" s="1"/>
  <c r="J101" i="4" a="1"/>
  <c r="J101" i="4" s="1"/>
  <c r="K101" i="4" a="1"/>
  <c r="K101" i="4" s="1"/>
  <c r="BG101" i="4"/>
  <c r="BH101" i="4"/>
  <c r="BI101" i="4"/>
  <c r="BJ101" i="4" s="1"/>
  <c r="BK101" i="4" s="1"/>
  <c r="W101" i="4" l="1"/>
  <c r="X101" i="4"/>
  <c r="Y101" i="4" s="1"/>
  <c r="Z101" i="4" s="1"/>
  <c r="AB101" i="4" s="1" a="1"/>
  <c r="AB101" i="4" s="1"/>
  <c r="AO101" i="4" s="1"/>
  <c r="BL101" i="4" a="1"/>
  <c r="BL101" i="4" s="1"/>
  <c r="AL101" i="4" s="1" a="1"/>
  <c r="AL101" i="4" s="1"/>
  <c r="BN101" i="4" a="1"/>
  <c r="BN101" i="4" s="1"/>
  <c r="BQ101" i="4" a="1"/>
  <c r="BQ101" i="4" s="1"/>
  <c r="BO101" i="4" a="1"/>
  <c r="BO101" i="4" s="1"/>
  <c r="BM101" i="4" a="1"/>
  <c r="BM101" i="4" s="1"/>
  <c r="BZ101" i="4" s="1"/>
  <c r="BR101" i="4" a="1"/>
  <c r="BR101" i="4" s="1"/>
  <c r="AA101" i="4" a="1"/>
  <c r="AA101" i="4" s="1"/>
  <c r="BW101" i="4" s="1" a="1"/>
  <c r="BW101" i="4" s="1"/>
  <c r="AC101" i="4" a="1"/>
  <c r="AC101" i="4" s="1"/>
  <c r="AF101" i="4" a="1"/>
  <c r="AF101" i="4" s="1"/>
  <c r="AD101" i="4" a="1"/>
  <c r="AD101" i="4" s="1"/>
  <c r="AG101" i="4" l="1" a="1"/>
  <c r="AG101" i="4" s="1"/>
  <c r="AH101" i="4" s="1"/>
  <c r="BS101" i="4"/>
  <c r="AE101" i="4"/>
  <c r="AI101" i="4" s="1"/>
  <c r="BP101" i="4"/>
  <c r="BT101" i="4" s="1"/>
  <c r="AP101" i="4" l="1"/>
  <c r="AM101" i="4"/>
  <c r="AR101" i="4"/>
  <c r="AQ101" i="4"/>
  <c r="CB101" i="4"/>
  <c r="CC101" i="4"/>
  <c r="CA101" i="4"/>
  <c r="BX101" i="4"/>
  <c r="AN101" i="4" l="1"/>
  <c r="AJ101" i="4" s="1"/>
  <c r="AK101" i="4" s="1"/>
  <c r="BY101" i="4"/>
  <c r="BU101" i="4" s="1"/>
  <c r="BV101" i="4" s="1"/>
  <c r="CD101" i="4" l="1"/>
  <c r="AS102" i="4" s="1"/>
  <c r="AT102" i="4" l="1" a="1"/>
  <c r="AT102" i="4" s="1"/>
  <c r="AU102" i="4" s="1" a="1"/>
  <c r="AU102" i="4" s="1"/>
  <c r="H102" i="4"/>
  <c r="I102" i="4" s="1" a="1"/>
  <c r="I102" i="4" s="1"/>
  <c r="S102" i="4" s="1" a="1"/>
  <c r="S102" i="4" s="1"/>
  <c r="U102" i="4" s="1" a="1"/>
  <c r="U102" i="4" s="1"/>
  <c r="AZ102" i="4" l="1" a="1"/>
  <c r="AZ102" i="4" s="1"/>
  <c r="AY102" i="4" a="1"/>
  <c r="AY102" i="4" s="1"/>
  <c r="AV102" i="4" a="1"/>
  <c r="AV102" i="4" s="1"/>
  <c r="AW102" i="4" a="1"/>
  <c r="AW102" i="4" s="1"/>
  <c r="AX102" i="4" a="1"/>
  <c r="AX102" i="4" s="1"/>
  <c r="BC102" i="4" a="1"/>
  <c r="BC102" i="4" s="1"/>
  <c r="BE102" i="4" s="1" a="1"/>
  <c r="BE102" i="4" s="1"/>
  <c r="BD102" i="4" a="1"/>
  <c r="BD102" i="4" s="1"/>
  <c r="BF102" i="4" s="1" a="1"/>
  <c r="BF102" i="4" s="1"/>
  <c r="N102" i="4" a="1"/>
  <c r="N102" i="4" s="1"/>
  <c r="O102" i="4" a="1"/>
  <c r="O102" i="4" s="1"/>
  <c r="K102" i="4" a="1"/>
  <c r="K102" i="4" s="1"/>
  <c r="L102" i="4" a="1"/>
  <c r="L102" i="4" s="1"/>
  <c r="R102" i="4" a="1"/>
  <c r="R102" i="4" s="1"/>
  <c r="T102" i="4" s="1" a="1"/>
  <c r="T102" i="4" s="1"/>
  <c r="X102" i="4" s="1"/>
  <c r="P102" i="4" a="1"/>
  <c r="P102" i="4" s="1"/>
  <c r="J102" i="4" a="1"/>
  <c r="J102" i="4" s="1"/>
  <c r="Q102" i="4" a="1"/>
  <c r="Q102" i="4" s="1"/>
  <c r="M102" i="4" a="1"/>
  <c r="M102" i="4" s="1"/>
  <c r="BB102" i="4" a="1"/>
  <c r="BB102" i="4" s="1"/>
  <c r="BA102" i="4" a="1"/>
  <c r="BA102" i="4" s="1"/>
  <c r="BG102" i="4" l="1"/>
  <c r="BI102" i="4"/>
  <c r="BJ102" i="4" s="1"/>
  <c r="BK102" i="4" s="1"/>
  <c r="BL102" i="4" s="1" a="1"/>
  <c r="BL102" i="4" s="1"/>
  <c r="AL102" i="4" s="1" a="1"/>
  <c r="AL102" i="4" s="1"/>
  <c r="BH102" i="4"/>
  <c r="V102" i="4"/>
  <c r="Y102" i="4" s="1"/>
  <c r="Z102" i="4" s="1"/>
  <c r="AA102" i="4" s="1" a="1"/>
  <c r="AA102" i="4" s="1"/>
  <c r="BW102" i="4" s="1" a="1"/>
  <c r="BW102" i="4" s="1"/>
  <c r="W102" i="4"/>
  <c r="AG102" i="4" l="1" a="1"/>
  <c r="AG102" i="4" s="1"/>
  <c r="AB102" i="4" a="1"/>
  <c r="AB102" i="4" s="1"/>
  <c r="AO102" i="4" s="1"/>
  <c r="AD102" i="4" a="1"/>
  <c r="AD102" i="4" s="1"/>
  <c r="AF102" i="4" a="1"/>
  <c r="AF102" i="4" s="1"/>
  <c r="AC102" i="4" a="1"/>
  <c r="AC102" i="4" s="1"/>
  <c r="BR102" i="4" a="1"/>
  <c r="BR102" i="4" s="1"/>
  <c r="BO102" i="4" a="1"/>
  <c r="BO102" i="4" s="1"/>
  <c r="BM102" i="4" a="1"/>
  <c r="BM102" i="4" s="1"/>
  <c r="BZ102" i="4" s="1"/>
  <c r="BQ102" i="4" a="1"/>
  <c r="BQ102" i="4" s="1"/>
  <c r="BN102" i="4" a="1"/>
  <c r="BN102" i="4" s="1"/>
  <c r="BS102" i="4" l="1"/>
  <c r="AE102" i="4"/>
  <c r="AI102" i="4" s="1"/>
  <c r="AH102" i="4"/>
  <c r="AP102" i="4" s="1"/>
  <c r="BP102" i="4"/>
  <c r="BT102" i="4" s="1"/>
  <c r="AM102" i="4" s="1"/>
  <c r="BX102" i="4" l="1"/>
  <c r="BY102" i="4" s="1"/>
  <c r="BU102" i="4" s="1"/>
  <c r="BV102" i="4" s="1"/>
  <c r="CB102" i="4"/>
  <c r="CC102" i="4"/>
  <c r="CA102" i="4"/>
  <c r="AQ102" i="4"/>
  <c r="AR102" i="4"/>
  <c r="AN102" i="4"/>
  <c r="AJ102" i="4" s="1"/>
  <c r="AK102" i="4" s="1"/>
  <c r="CD102" i="4" l="1"/>
  <c r="AS103" i="4" s="1"/>
  <c r="AT103" i="4" s="1" a="1"/>
  <c r="AT103" i="4" s="1"/>
  <c r="AX103" i="4" s="1" a="1"/>
  <c r="AX103" i="4" s="1"/>
  <c r="H103" i="4" l="1"/>
  <c r="I103" i="4" s="1" a="1"/>
  <c r="I103" i="4" s="1"/>
  <c r="S103" i="4" s="1" a="1"/>
  <c r="S103" i="4" s="1"/>
  <c r="U103" i="4" s="1" a="1"/>
  <c r="U103" i="4" s="1"/>
  <c r="AW103" i="4" a="1"/>
  <c r="AW103" i="4" s="1"/>
  <c r="AV103" i="4" a="1"/>
  <c r="AV103" i="4" s="1"/>
  <c r="AZ103" i="4" a="1"/>
  <c r="AZ103" i="4" s="1"/>
  <c r="AY103" i="4" a="1"/>
  <c r="AY103" i="4" s="1"/>
  <c r="BD103" i="4" a="1"/>
  <c r="BD103" i="4" s="1"/>
  <c r="BF103" i="4" s="1" a="1"/>
  <c r="BF103" i="4" s="1"/>
  <c r="AU103" i="4" a="1"/>
  <c r="AU103" i="4" s="1"/>
  <c r="BA103" i="4" a="1"/>
  <c r="BA103" i="4" s="1"/>
  <c r="BB103" i="4" a="1"/>
  <c r="BB103" i="4" s="1"/>
  <c r="BC103" i="4" a="1"/>
  <c r="BC103" i="4" s="1"/>
  <c r="BE103" i="4" s="1" a="1"/>
  <c r="BE103" i="4" s="1"/>
  <c r="M103" i="4" l="1" a="1"/>
  <c r="M103" i="4" s="1"/>
  <c r="L103" i="4" a="1"/>
  <c r="L103" i="4" s="1"/>
  <c r="N103" i="4" a="1"/>
  <c r="N103" i="4" s="1"/>
  <c r="P103" i="4" a="1"/>
  <c r="P103" i="4" s="1"/>
  <c r="K103" i="4" a="1"/>
  <c r="K103" i="4" s="1"/>
  <c r="Q103" i="4" a="1"/>
  <c r="Q103" i="4" s="1"/>
  <c r="O103" i="4" a="1"/>
  <c r="O103" i="4" s="1"/>
  <c r="R103" i="4" a="1"/>
  <c r="R103" i="4" s="1"/>
  <c r="T103" i="4" s="1" a="1"/>
  <c r="T103" i="4" s="1"/>
  <c r="W103" i="4" s="1"/>
  <c r="J103" i="4" a="1"/>
  <c r="J103" i="4" s="1"/>
  <c r="BG103" i="4"/>
  <c r="BH103" i="4"/>
  <c r="BI103" i="4"/>
  <c r="BJ103" i="4" s="1"/>
  <c r="BK103" i="4" s="1"/>
  <c r="V103" i="4" l="1"/>
  <c r="X103" i="4"/>
  <c r="Y103" i="4" s="1"/>
  <c r="Z103" i="4" s="1"/>
  <c r="AB103" i="4" s="1" a="1"/>
  <c r="AB103" i="4" s="1"/>
  <c r="AO103" i="4" s="1"/>
  <c r="BL103" i="4" a="1"/>
  <c r="BL103" i="4" s="1"/>
  <c r="AL103" i="4" s="1" a="1"/>
  <c r="AL103" i="4" s="1"/>
  <c r="BN103" i="4" a="1"/>
  <c r="BN103" i="4" s="1"/>
  <c r="BQ103" i="4" a="1"/>
  <c r="BQ103" i="4" s="1"/>
  <c r="BO103" i="4" a="1"/>
  <c r="BO103" i="4" s="1"/>
  <c r="BM103" i="4" a="1"/>
  <c r="BM103" i="4" s="1"/>
  <c r="BZ103" i="4" s="1"/>
  <c r="BR103" i="4" a="1"/>
  <c r="BR103" i="4" s="1"/>
  <c r="AA103" i="4" a="1"/>
  <c r="AA103" i="4" s="1"/>
  <c r="BW103" i="4" s="1" a="1"/>
  <c r="BW103" i="4" s="1"/>
  <c r="AC103" i="4" a="1"/>
  <c r="AC103" i="4" s="1"/>
  <c r="AF103" i="4" a="1"/>
  <c r="AF103" i="4" s="1"/>
  <c r="AD103" i="4" a="1"/>
  <c r="AD103" i="4" s="1"/>
  <c r="AG103" i="4" l="1" a="1"/>
  <c r="AG103" i="4" s="1"/>
  <c r="AH103" i="4" s="1"/>
  <c r="BS103" i="4"/>
  <c r="AE103" i="4"/>
  <c r="AI103" i="4" s="1"/>
  <c r="BP103" i="4"/>
  <c r="BT103" i="4" s="1"/>
  <c r="AM103" i="4" l="1"/>
  <c r="CB103" i="4"/>
  <c r="AR103" i="4"/>
  <c r="AQ103" i="4"/>
  <c r="AP103" i="4"/>
  <c r="CC103" i="4"/>
  <c r="CA103" i="4"/>
  <c r="BX103" i="4"/>
  <c r="BY103" i="4" s="1"/>
  <c r="BU103" i="4" s="1"/>
  <c r="BV103" i="4" s="1"/>
  <c r="AN103" i="4" l="1"/>
  <c r="AJ103" i="4" s="1"/>
  <c r="AK103" i="4" s="1"/>
  <c r="CD103" i="4" s="1"/>
  <c r="AS104" i="4" s="1"/>
  <c r="H104" i="4" l="1"/>
  <c r="I104" i="4" s="1" a="1"/>
  <c r="I104" i="4" s="1"/>
  <c r="L104" i="4" s="1" a="1"/>
  <c r="L104" i="4" s="1"/>
  <c r="AT104" i="4" a="1"/>
  <c r="AT104" i="4" s="1"/>
  <c r="AX104" i="4" s="1" a="1"/>
  <c r="AX104" i="4" s="1"/>
  <c r="K104" i="4" l="1" a="1"/>
  <c r="K104" i="4" s="1"/>
  <c r="AW104" i="4" a="1"/>
  <c r="AW104" i="4" s="1"/>
  <c r="AV104" i="4" a="1"/>
  <c r="AV104" i="4" s="1"/>
  <c r="N104" i="4" a="1"/>
  <c r="N104" i="4" s="1"/>
  <c r="O104" i="4" a="1"/>
  <c r="O104" i="4" s="1"/>
  <c r="M104" i="4" a="1"/>
  <c r="M104" i="4" s="1"/>
  <c r="AY104" i="4" a="1"/>
  <c r="AY104" i="4" s="1"/>
  <c r="AZ104" i="4" a="1"/>
  <c r="AZ104" i="4" s="1"/>
  <c r="BD104" i="4" a="1"/>
  <c r="BD104" i="4" s="1"/>
  <c r="BF104" i="4" s="1" a="1"/>
  <c r="BF104" i="4" s="1"/>
  <c r="AU104" i="4" a="1"/>
  <c r="AU104" i="4" s="1"/>
  <c r="BB104" i="4" a="1"/>
  <c r="BB104" i="4" s="1"/>
  <c r="BA104" i="4" a="1"/>
  <c r="BA104" i="4" s="1"/>
  <c r="BC104" i="4" a="1"/>
  <c r="BC104" i="4" s="1"/>
  <c r="BE104" i="4" s="1" a="1"/>
  <c r="BE104" i="4" s="1"/>
  <c r="S104" i="4" a="1"/>
  <c r="S104" i="4" s="1"/>
  <c r="U104" i="4" s="1" a="1"/>
  <c r="U104" i="4" s="1"/>
  <c r="J104" i="4" a="1"/>
  <c r="J104" i="4" s="1"/>
  <c r="P104" i="4" a="1"/>
  <c r="P104" i="4" s="1"/>
  <c r="Q104" i="4" a="1"/>
  <c r="Q104" i="4" s="1"/>
  <c r="R104" i="4" a="1"/>
  <c r="R104" i="4" s="1"/>
  <c r="T104" i="4" s="1" a="1"/>
  <c r="T104" i="4" s="1"/>
  <c r="V104" i="4" l="1"/>
  <c r="W104" i="4"/>
  <c r="X104" i="4"/>
  <c r="Y104" i="4" s="1"/>
  <c r="Z104" i="4" s="1"/>
  <c r="BG104" i="4"/>
  <c r="BH104" i="4"/>
  <c r="BI104" i="4"/>
  <c r="BJ104" i="4" s="1"/>
  <c r="BK104" i="4" s="1"/>
  <c r="BL104" i="4" l="1" a="1"/>
  <c r="BL104" i="4" s="1"/>
  <c r="AL104" i="4" s="1" a="1"/>
  <c r="AL104" i="4" s="1"/>
  <c r="BN104" i="4" a="1"/>
  <c r="BN104" i="4" s="1"/>
  <c r="BQ104" i="4" a="1"/>
  <c r="BQ104" i="4" s="1"/>
  <c r="BO104" i="4" a="1"/>
  <c r="BO104" i="4" s="1"/>
  <c r="BM104" i="4" a="1"/>
  <c r="BM104" i="4" s="1"/>
  <c r="BZ104" i="4" s="1"/>
  <c r="BR104" i="4" a="1"/>
  <c r="BR104" i="4" s="1"/>
  <c r="AA104" i="4" a="1"/>
  <c r="AA104" i="4" s="1"/>
  <c r="BW104" i="4" s="1" a="1"/>
  <c r="BW104" i="4" s="1"/>
  <c r="AC104" i="4" a="1"/>
  <c r="AC104" i="4" s="1"/>
  <c r="AF104" i="4" a="1"/>
  <c r="AF104" i="4" s="1"/>
  <c r="AD104" i="4" a="1"/>
  <c r="AD104" i="4" s="1"/>
  <c r="AB104" i="4" a="1"/>
  <c r="AB104" i="4" s="1"/>
  <c r="AO104" i="4" s="1"/>
  <c r="AG104" i="4" a="1"/>
  <c r="AG104" i="4" s="1"/>
  <c r="BS104" i="4" l="1"/>
  <c r="AH104" i="4"/>
  <c r="AE104" i="4"/>
  <c r="AI104" i="4" s="1"/>
  <c r="BP104" i="4"/>
  <c r="BT104" i="4" s="1"/>
  <c r="AM104" i="4" l="1"/>
  <c r="CB104" i="4"/>
  <c r="AR104" i="4"/>
  <c r="AP104" i="4"/>
  <c r="AQ104" i="4"/>
  <c r="CC104" i="4"/>
  <c r="CA104" i="4"/>
  <c r="BX104" i="4"/>
  <c r="BY104" i="4" l="1"/>
  <c r="BU104" i="4" s="1"/>
  <c r="BV104" i="4" s="1"/>
  <c r="AN104" i="4"/>
  <c r="AJ104" i="4" s="1"/>
  <c r="AK104" i="4" s="1"/>
  <c r="CD104" i="4" l="1"/>
  <c r="AS105" i="4" s="1"/>
  <c r="AT105" i="4" s="1" a="1"/>
  <c r="AT105" i="4" s="1"/>
  <c r="AZ105" i="4" s="1" a="1"/>
  <c r="AZ105" i="4" s="1"/>
  <c r="H105" i="4" l="1"/>
  <c r="I105" i="4" s="1" a="1"/>
  <c r="I105" i="4" s="1"/>
  <c r="S105" i="4" s="1" a="1"/>
  <c r="S105" i="4" s="1"/>
  <c r="U105" i="4" s="1" a="1"/>
  <c r="U105" i="4" s="1"/>
  <c r="AW105" i="4" a="1"/>
  <c r="AW105" i="4" s="1"/>
  <c r="AV105" i="4" a="1"/>
  <c r="AV105" i="4" s="1"/>
  <c r="AY105" i="4" a="1"/>
  <c r="AY105" i="4" s="1"/>
  <c r="AX105" i="4" a="1"/>
  <c r="AX105" i="4" s="1"/>
  <c r="BD105" i="4" a="1"/>
  <c r="BD105" i="4" s="1"/>
  <c r="BF105" i="4" s="1" a="1"/>
  <c r="BF105" i="4" s="1"/>
  <c r="AU105" i="4" a="1"/>
  <c r="AU105" i="4" s="1"/>
  <c r="BA105" i="4" a="1"/>
  <c r="BA105" i="4" s="1"/>
  <c r="BB105" i="4" a="1"/>
  <c r="BB105" i="4" s="1"/>
  <c r="BC105" i="4" a="1"/>
  <c r="BC105" i="4" s="1"/>
  <c r="BE105" i="4" s="1" a="1"/>
  <c r="BE105" i="4" s="1"/>
  <c r="R105" i="4" l="1" a="1"/>
  <c r="R105" i="4" s="1"/>
  <c r="T105" i="4" s="1" a="1"/>
  <c r="T105" i="4" s="1"/>
  <c r="P105" i="4" a="1"/>
  <c r="P105" i="4" s="1"/>
  <c r="O105" i="4" a="1"/>
  <c r="O105" i="4" s="1"/>
  <c r="N105" i="4" a="1"/>
  <c r="N105" i="4" s="1"/>
  <c r="Q105" i="4" a="1"/>
  <c r="Q105" i="4" s="1"/>
  <c r="J105" i="4" a="1"/>
  <c r="J105" i="4" s="1"/>
  <c r="M105" i="4" a="1"/>
  <c r="M105" i="4" s="1"/>
  <c r="K105" i="4" a="1"/>
  <c r="K105" i="4" s="1"/>
  <c r="L105" i="4" a="1"/>
  <c r="L105" i="4" s="1"/>
  <c r="V105" i="4"/>
  <c r="W105" i="4"/>
  <c r="X105" i="4"/>
  <c r="BG105" i="4"/>
  <c r="BH105" i="4"/>
  <c r="BI105" i="4"/>
  <c r="BJ105" i="4" s="1"/>
  <c r="BK105" i="4" s="1"/>
  <c r="Y105" i="4" l="1"/>
  <c r="Z105" i="4" s="1"/>
  <c r="AC105" i="4" s="1" a="1"/>
  <c r="AC105" i="4" s="1"/>
  <c r="BL105" i="4" a="1"/>
  <c r="BL105" i="4" s="1"/>
  <c r="AL105" i="4" s="1" a="1"/>
  <c r="AL105" i="4" s="1"/>
  <c r="BN105" i="4" a="1"/>
  <c r="BN105" i="4" s="1"/>
  <c r="BQ105" i="4" a="1"/>
  <c r="BQ105" i="4" s="1"/>
  <c r="BO105" i="4" a="1"/>
  <c r="BO105" i="4" s="1"/>
  <c r="BM105" i="4" a="1"/>
  <c r="BM105" i="4" s="1"/>
  <c r="BZ105" i="4" s="1"/>
  <c r="BR105" i="4" a="1"/>
  <c r="BR105" i="4" s="1"/>
  <c r="AD105" i="4" a="1"/>
  <c r="AD105" i="4" s="1"/>
  <c r="AB105" i="4" a="1"/>
  <c r="AB105" i="4" s="1"/>
  <c r="AO105" i="4" s="1"/>
  <c r="AG105" i="4" a="1"/>
  <c r="AG105" i="4" s="1"/>
  <c r="AA105" i="4" l="1" a="1"/>
  <c r="AA105" i="4" s="1"/>
  <c r="BW105" i="4" s="1" a="1"/>
  <c r="BW105" i="4" s="1"/>
  <c r="AF105" i="4" a="1"/>
  <c r="AF105" i="4" s="1"/>
  <c r="AH105" i="4" s="1"/>
  <c r="BS105" i="4"/>
  <c r="AE105" i="4"/>
  <c r="BP105" i="4"/>
  <c r="BT105" i="4" s="1"/>
  <c r="AM105" i="4" s="1"/>
  <c r="AI105" i="4" l="1"/>
  <c r="CB105" i="4"/>
  <c r="AR105" i="4"/>
  <c r="AQ105" i="4"/>
  <c r="AP105" i="4"/>
  <c r="CC105" i="4"/>
  <c r="CA105" i="4"/>
  <c r="BX105" i="4"/>
  <c r="BY105" i="4" s="1"/>
  <c r="BU105" i="4" s="1"/>
  <c r="BV105" i="4" s="1"/>
  <c r="AN105" i="4" l="1"/>
  <c r="AJ105" i="4" s="1"/>
  <c r="AK105" i="4" s="1"/>
  <c r="CD105" i="4" s="1"/>
  <c r="AS106" i="4" s="1"/>
  <c r="H106" i="4" l="1"/>
  <c r="I106" i="4" s="1" a="1"/>
  <c r="I106" i="4" s="1"/>
  <c r="AT106" i="4" a="1"/>
  <c r="AT106" i="4" s="1"/>
  <c r="AZ106" i="4" s="1" a="1"/>
  <c r="AZ106" i="4" s="1"/>
  <c r="AW106" i="4" l="1" a="1"/>
  <c r="AW106" i="4" s="1"/>
  <c r="AY106" i="4" a="1"/>
  <c r="AY106" i="4" s="1"/>
  <c r="AV106" i="4" a="1"/>
  <c r="AV106" i="4" s="1"/>
  <c r="K106" i="4" a="1"/>
  <c r="K106" i="4" s="1"/>
  <c r="L106" i="4" a="1"/>
  <c r="L106" i="4" s="1"/>
  <c r="M106" i="4" a="1"/>
  <c r="M106" i="4" s="1"/>
  <c r="N106" i="4" a="1"/>
  <c r="N106" i="4" s="1"/>
  <c r="O106" i="4" a="1"/>
  <c r="O106" i="4" s="1"/>
  <c r="AX106" i="4" a="1"/>
  <c r="AX106" i="4" s="1"/>
  <c r="BD106" i="4" a="1"/>
  <c r="BD106" i="4" s="1"/>
  <c r="BF106" i="4" s="1" a="1"/>
  <c r="BF106" i="4" s="1"/>
  <c r="AU106" i="4" a="1"/>
  <c r="AU106" i="4" s="1"/>
  <c r="BA106" i="4" a="1"/>
  <c r="BA106" i="4" s="1"/>
  <c r="BB106" i="4" a="1"/>
  <c r="BB106" i="4" s="1"/>
  <c r="BC106" i="4" a="1"/>
  <c r="BC106" i="4" s="1"/>
  <c r="BE106" i="4" s="1" a="1"/>
  <c r="BE106" i="4" s="1"/>
  <c r="S106" i="4" a="1"/>
  <c r="S106" i="4" s="1"/>
  <c r="U106" i="4" s="1" a="1"/>
  <c r="U106" i="4" s="1"/>
  <c r="J106" i="4" a="1"/>
  <c r="J106" i="4" s="1"/>
  <c r="P106" i="4" a="1"/>
  <c r="P106" i="4" s="1"/>
  <c r="Q106" i="4" a="1"/>
  <c r="Q106" i="4" s="1"/>
  <c r="R106" i="4" a="1"/>
  <c r="R106" i="4" s="1"/>
  <c r="T106" i="4" s="1" a="1"/>
  <c r="T106" i="4" s="1"/>
  <c r="V106" i="4" l="1"/>
  <c r="W106" i="4"/>
  <c r="X106" i="4"/>
  <c r="Y106" i="4" s="1"/>
  <c r="Z106" i="4" s="1"/>
  <c r="BG106" i="4"/>
  <c r="BH106" i="4"/>
  <c r="BI106" i="4"/>
  <c r="BJ106" i="4" s="1"/>
  <c r="BK106" i="4" s="1"/>
  <c r="BL106" i="4" l="1" a="1"/>
  <c r="BL106" i="4" s="1"/>
  <c r="AL106" i="4" s="1" a="1"/>
  <c r="AL106" i="4" s="1"/>
  <c r="BN106" i="4" a="1"/>
  <c r="BN106" i="4" s="1"/>
  <c r="BQ106" i="4" a="1"/>
  <c r="BQ106" i="4" s="1"/>
  <c r="BO106" i="4" a="1"/>
  <c r="BO106" i="4" s="1"/>
  <c r="BM106" i="4" a="1"/>
  <c r="BM106" i="4" s="1"/>
  <c r="BZ106" i="4" s="1"/>
  <c r="BR106" i="4" a="1"/>
  <c r="BR106" i="4" s="1"/>
  <c r="AA106" i="4" a="1"/>
  <c r="AA106" i="4" s="1"/>
  <c r="BW106" i="4" s="1" a="1"/>
  <c r="BW106" i="4" s="1"/>
  <c r="AC106" i="4" a="1"/>
  <c r="AC106" i="4" s="1"/>
  <c r="AF106" i="4" a="1"/>
  <c r="AF106" i="4" s="1"/>
  <c r="AD106" i="4" a="1"/>
  <c r="AD106" i="4" s="1"/>
  <c r="AB106" i="4" a="1"/>
  <c r="AB106" i="4" s="1"/>
  <c r="AO106" i="4" s="1"/>
  <c r="AG106" i="4" a="1"/>
  <c r="AG106" i="4" s="1"/>
  <c r="AH106" i="4" l="1"/>
  <c r="BS106" i="4"/>
  <c r="AE106" i="4"/>
  <c r="AI106" i="4" s="1"/>
  <c r="BP106" i="4"/>
  <c r="BT106" i="4" s="1"/>
  <c r="AM106" i="4" l="1"/>
  <c r="CB106" i="4"/>
  <c r="AQ106" i="4"/>
  <c r="AR106" i="4"/>
  <c r="AP106" i="4"/>
  <c r="CA106" i="4"/>
  <c r="CC106" i="4"/>
  <c r="BX106" i="4"/>
  <c r="BY106" i="4" s="1"/>
  <c r="BU106" i="4" s="1"/>
  <c r="BV106" i="4" s="1"/>
  <c r="AN106" i="4" l="1"/>
  <c r="AJ106" i="4" s="1"/>
  <c r="AK106" i="4" s="1"/>
  <c r="CD106" i="4" s="1"/>
  <c r="AS107" i="4" l="1"/>
  <c r="H107" i="4"/>
  <c r="I107" i="4" l="1" a="1"/>
  <c r="I107" i="4" s="1"/>
  <c r="L107" i="4" s="1" a="1"/>
  <c r="L107" i="4" s="1"/>
  <c r="AT107" i="4" a="1"/>
  <c r="AT107" i="4" s="1"/>
  <c r="AZ107" i="4" s="1" a="1"/>
  <c r="AZ107" i="4" s="1"/>
  <c r="AX107" i="4" l="1" a="1"/>
  <c r="AX107" i="4" s="1"/>
  <c r="AW107" i="4" a="1"/>
  <c r="AW107" i="4" s="1"/>
  <c r="N107" i="4" a="1"/>
  <c r="N107" i="4" s="1"/>
  <c r="M107" i="4" a="1"/>
  <c r="M107" i="4" s="1"/>
  <c r="AY107" i="4" a="1"/>
  <c r="AY107" i="4" s="1"/>
  <c r="AV107" i="4" a="1"/>
  <c r="AV107" i="4" s="1"/>
  <c r="O107" i="4" a="1"/>
  <c r="O107" i="4" s="1"/>
  <c r="K107" i="4" a="1"/>
  <c r="K107" i="4" s="1"/>
  <c r="BD107" i="4" a="1"/>
  <c r="BD107" i="4" s="1"/>
  <c r="BF107" i="4" s="1" a="1"/>
  <c r="BF107" i="4" s="1"/>
  <c r="AU107" i="4" a="1"/>
  <c r="AU107" i="4" s="1"/>
  <c r="BB107" i="4" a="1"/>
  <c r="BB107" i="4" s="1"/>
  <c r="BA107" i="4" a="1"/>
  <c r="BA107" i="4" s="1"/>
  <c r="BC107" i="4" a="1"/>
  <c r="BC107" i="4" s="1"/>
  <c r="BE107" i="4" s="1" a="1"/>
  <c r="BE107" i="4" s="1"/>
  <c r="S107" i="4" a="1"/>
  <c r="S107" i="4" s="1"/>
  <c r="U107" i="4" s="1" a="1"/>
  <c r="U107" i="4" s="1"/>
  <c r="J107" i="4" a="1"/>
  <c r="J107" i="4" s="1"/>
  <c r="P107" i="4" a="1"/>
  <c r="P107" i="4" s="1"/>
  <c r="Q107" i="4" a="1"/>
  <c r="Q107" i="4" s="1"/>
  <c r="R107" i="4" a="1"/>
  <c r="R107" i="4" s="1"/>
  <c r="T107" i="4" s="1" a="1"/>
  <c r="T107" i="4" s="1"/>
  <c r="V107" i="4" l="1"/>
  <c r="W107" i="4"/>
  <c r="X107" i="4"/>
  <c r="BG107" i="4"/>
  <c r="BH107" i="4"/>
  <c r="BI107" i="4"/>
  <c r="BJ107" i="4" s="1"/>
  <c r="BK107" i="4" s="1"/>
  <c r="Y107" i="4" l="1"/>
  <c r="Z107" i="4" s="1"/>
  <c r="AC107" i="4" s="1" a="1"/>
  <c r="AC107" i="4" s="1"/>
  <c r="BL107" i="4" a="1"/>
  <c r="BL107" i="4" s="1"/>
  <c r="AL107" i="4" s="1" a="1"/>
  <c r="AL107" i="4" s="1"/>
  <c r="BN107" i="4" a="1"/>
  <c r="BN107" i="4" s="1"/>
  <c r="BQ107" i="4" a="1"/>
  <c r="BQ107" i="4" s="1"/>
  <c r="BO107" i="4" a="1"/>
  <c r="BO107" i="4" s="1"/>
  <c r="BM107" i="4" a="1"/>
  <c r="BM107" i="4" s="1"/>
  <c r="BZ107" i="4" s="1"/>
  <c r="BR107" i="4" a="1"/>
  <c r="BR107" i="4" s="1"/>
  <c r="AD107" i="4" l="1" a="1"/>
  <c r="AD107" i="4" s="1"/>
  <c r="AB107" i="4" a="1"/>
  <c r="AB107" i="4" s="1"/>
  <c r="AO107" i="4" s="1"/>
  <c r="AA107" i="4" a="1"/>
  <c r="AA107" i="4" s="1"/>
  <c r="BW107" i="4" s="1" a="1"/>
  <c r="BW107" i="4" s="1"/>
  <c r="AF107" i="4" a="1"/>
  <c r="AF107" i="4" s="1"/>
  <c r="AG107" i="4" a="1"/>
  <c r="AG107" i="4" s="1"/>
  <c r="BS107" i="4"/>
  <c r="AE107" i="4"/>
  <c r="BP107" i="4"/>
  <c r="BT107" i="4" s="1"/>
  <c r="AH107" i="4" l="1"/>
  <c r="CC107" i="4" s="1"/>
  <c r="AI107" i="4"/>
  <c r="AM107" i="4"/>
  <c r="AR107" i="4"/>
  <c r="AP107" i="4"/>
  <c r="AQ107" i="4"/>
  <c r="CB107" i="4"/>
  <c r="CA107" i="4"/>
  <c r="BX107" i="4"/>
  <c r="BY107" i="4" s="1"/>
  <c r="BU107" i="4" s="1"/>
  <c r="BV107" i="4" s="1"/>
  <c r="AN107" i="4" l="1"/>
  <c r="AJ107" i="4" s="1"/>
  <c r="AK107" i="4" s="1"/>
  <c r="CD107" i="4" s="1"/>
  <c r="AS108" i="4" l="1"/>
  <c r="AT108" i="4" s="1" a="1"/>
  <c r="AT108" i="4" s="1"/>
  <c r="AV108" i="4" s="1" a="1"/>
  <c r="AV108" i="4" s="1"/>
  <c r="H108" i="4"/>
  <c r="I108" i="4" l="1" a="1"/>
  <c r="I108" i="4" s="1"/>
  <c r="J108" i="4" s="1" a="1"/>
  <c r="J108" i="4" s="1"/>
  <c r="AX108" i="4" a="1"/>
  <c r="AX108" i="4" s="1"/>
  <c r="AZ108" i="4" a="1"/>
  <c r="AZ108" i="4" s="1"/>
  <c r="AW108" i="4" a="1"/>
  <c r="AW108" i="4" s="1"/>
  <c r="AY108" i="4" a="1"/>
  <c r="AY108" i="4" s="1"/>
  <c r="BD108" i="4" a="1"/>
  <c r="BD108" i="4" s="1"/>
  <c r="BF108" i="4" s="1" a="1"/>
  <c r="BF108" i="4" s="1"/>
  <c r="AU108" i="4" a="1"/>
  <c r="AU108" i="4" s="1"/>
  <c r="BA108" i="4" a="1"/>
  <c r="BA108" i="4" s="1"/>
  <c r="BB108" i="4" a="1"/>
  <c r="BB108" i="4" s="1"/>
  <c r="BC108" i="4" a="1"/>
  <c r="BC108" i="4" s="1"/>
  <c r="BE108" i="4" s="1" a="1"/>
  <c r="BE108" i="4" s="1"/>
  <c r="O108" i="4" l="1" a="1"/>
  <c r="O108" i="4" s="1"/>
  <c r="N108" i="4" a="1"/>
  <c r="N108" i="4" s="1"/>
  <c r="K108" i="4" a="1"/>
  <c r="K108" i="4" s="1"/>
  <c r="M108" i="4" a="1"/>
  <c r="M108" i="4" s="1"/>
  <c r="L108" i="4" a="1"/>
  <c r="L108" i="4" s="1"/>
  <c r="Q108" i="4" a="1"/>
  <c r="Q108" i="4" s="1"/>
  <c r="R108" i="4" a="1"/>
  <c r="R108" i="4" s="1"/>
  <c r="T108" i="4" s="1" a="1"/>
  <c r="T108" i="4" s="1"/>
  <c r="P108" i="4" a="1"/>
  <c r="P108" i="4" s="1"/>
  <c r="S108" i="4" a="1"/>
  <c r="S108" i="4" s="1"/>
  <c r="U108" i="4" s="1" a="1"/>
  <c r="U108" i="4" s="1"/>
  <c r="BG108" i="4"/>
  <c r="BH108" i="4"/>
  <c r="BI108" i="4"/>
  <c r="BJ108" i="4" s="1"/>
  <c r="BK108" i="4" s="1"/>
  <c r="X108" i="4" l="1"/>
  <c r="W108" i="4"/>
  <c r="V108" i="4"/>
  <c r="BL108" i="4" a="1"/>
  <c r="BL108" i="4" s="1"/>
  <c r="AL108" i="4" s="1" a="1"/>
  <c r="AL108" i="4" s="1"/>
  <c r="BN108" i="4" a="1"/>
  <c r="BN108" i="4" s="1"/>
  <c r="BQ108" i="4" a="1"/>
  <c r="BQ108" i="4" s="1"/>
  <c r="BO108" i="4" a="1"/>
  <c r="BO108" i="4" s="1"/>
  <c r="BM108" i="4" a="1"/>
  <c r="BM108" i="4" s="1"/>
  <c r="BZ108" i="4" s="1"/>
  <c r="BR108" i="4" a="1"/>
  <c r="BR108" i="4" s="1"/>
  <c r="Y108" i="4" l="1"/>
  <c r="Z108" i="4" s="1"/>
  <c r="AG108" i="4" s="1" a="1"/>
  <c r="AG108" i="4" s="1"/>
  <c r="BS108" i="4"/>
  <c r="BP108" i="4"/>
  <c r="BT108" i="4" s="1"/>
  <c r="AB108" i="4" l="1" a="1"/>
  <c r="AB108" i="4" s="1"/>
  <c r="AO108" i="4" s="1"/>
  <c r="AD108" i="4" a="1"/>
  <c r="AD108" i="4" s="1"/>
  <c r="AA108" i="4" a="1"/>
  <c r="AA108" i="4" s="1"/>
  <c r="BW108" i="4" s="1" a="1"/>
  <c r="BW108" i="4" s="1"/>
  <c r="AC108" i="4" a="1"/>
  <c r="AC108" i="4" s="1"/>
  <c r="AF108" i="4" a="1"/>
  <c r="AF108" i="4" s="1"/>
  <c r="AH108" i="4" s="1"/>
  <c r="AE108" i="4" l="1"/>
  <c r="AI108" i="4" s="1"/>
  <c r="AR108" i="4"/>
  <c r="AQ108" i="4"/>
  <c r="CB108" i="4"/>
  <c r="AP108" i="4"/>
  <c r="CC108" i="4"/>
  <c r="CA108" i="4"/>
  <c r="BX108" i="4" l="1"/>
  <c r="AM108" i="4"/>
  <c r="BY108" i="4" l="1"/>
  <c r="BU108" i="4" s="1"/>
  <c r="BV108" i="4" s="1"/>
  <c r="AN108" i="4"/>
  <c r="AJ108" i="4" s="1"/>
  <c r="AK108" i="4" s="1"/>
  <c r="CD108" i="4" l="1"/>
  <c r="AS109" i="4" s="1"/>
  <c r="AT109" i="4" s="1" a="1"/>
  <c r="AT109" i="4" s="1"/>
  <c r="AX109" i="4" s="1" a="1"/>
  <c r="AX109" i="4" s="1"/>
  <c r="AU109" i="4" l="1" a="1"/>
  <c r="AU109" i="4" s="1"/>
  <c r="BA109" i="4" a="1"/>
  <c r="BA109" i="4" s="1"/>
  <c r="AZ109" i="4" a="1"/>
  <c r="AZ109" i="4" s="1"/>
  <c r="H109" i="4"/>
  <c r="AY109" i="4" a="1"/>
  <c r="AY109" i="4" s="1"/>
  <c r="BD109" i="4" a="1"/>
  <c r="BD109" i="4" s="1"/>
  <c r="BF109" i="4" s="1" a="1"/>
  <c r="BF109" i="4" s="1"/>
  <c r="BB109" i="4" a="1"/>
  <c r="BB109" i="4" s="1"/>
  <c r="AV109" i="4" a="1"/>
  <c r="AV109" i="4" s="1"/>
  <c r="BC109" i="4" a="1"/>
  <c r="BC109" i="4" s="1"/>
  <c r="BE109" i="4" s="1" a="1"/>
  <c r="BE109" i="4" s="1"/>
  <c r="AW109" i="4" a="1"/>
  <c r="AW109" i="4" s="1"/>
  <c r="I109" i="4" a="1"/>
  <c r="I109" i="4" s="1"/>
  <c r="M109" i="4" s="1" a="1"/>
  <c r="M109" i="4" s="1"/>
  <c r="K109" i="4" l="1" a="1"/>
  <c r="K109" i="4" s="1"/>
  <c r="BI109" i="4"/>
  <c r="L109" i="4" a="1"/>
  <c r="L109" i="4" s="1"/>
  <c r="N109" i="4" a="1"/>
  <c r="N109" i="4" s="1"/>
  <c r="BH109" i="4"/>
  <c r="BG109" i="4"/>
  <c r="O109" i="4" a="1"/>
  <c r="O109" i="4" s="1"/>
  <c r="S109" i="4" a="1"/>
  <c r="S109" i="4" s="1"/>
  <c r="U109" i="4" s="1" a="1"/>
  <c r="U109" i="4" s="1"/>
  <c r="J109" i="4" a="1"/>
  <c r="J109" i="4" s="1"/>
  <c r="R109" i="4" a="1"/>
  <c r="R109" i="4" s="1"/>
  <c r="T109" i="4" s="1" a="1"/>
  <c r="T109" i="4" s="1"/>
  <c r="P109" i="4" a="1"/>
  <c r="P109" i="4" s="1"/>
  <c r="Q109" i="4" a="1"/>
  <c r="Q109" i="4" s="1"/>
  <c r="BJ109" i="4" l="1"/>
  <c r="BK109" i="4" s="1"/>
  <c r="BR109" i="4" s="1" a="1"/>
  <c r="BR109" i="4" s="1"/>
  <c r="X109" i="4"/>
  <c r="V109" i="4"/>
  <c r="W109" i="4"/>
  <c r="Y109" i="4" l="1"/>
  <c r="Z109" i="4" s="1"/>
  <c r="AC109" i="4" s="1" a="1"/>
  <c r="AC109" i="4" s="1"/>
  <c r="BM109" i="4" a="1"/>
  <c r="BM109" i="4" s="1"/>
  <c r="BZ109" i="4" s="1"/>
  <c r="BQ109" i="4" a="1"/>
  <c r="BQ109" i="4" s="1"/>
  <c r="BS109" i="4" s="1"/>
  <c r="BN109" i="4" a="1"/>
  <c r="BN109" i="4" s="1"/>
  <c r="BO109" i="4" a="1"/>
  <c r="BO109" i="4" s="1"/>
  <c r="BL109" i="4" a="1"/>
  <c r="BL109" i="4" s="1"/>
  <c r="AL109" i="4" s="1" a="1"/>
  <c r="AL109" i="4" s="1"/>
  <c r="AG109" i="4" l="1" a="1"/>
  <c r="AG109" i="4" s="1"/>
  <c r="AD109" i="4" a="1"/>
  <c r="AD109" i="4" s="1"/>
  <c r="AF109" i="4" a="1"/>
  <c r="AF109" i="4" s="1"/>
  <c r="AH109" i="4" s="1"/>
  <c r="AP109" i="4" s="1"/>
  <c r="AA109" i="4" a="1"/>
  <c r="AA109" i="4" s="1"/>
  <c r="BW109" i="4" s="1" a="1"/>
  <c r="BW109" i="4" s="1"/>
  <c r="AB109" i="4" a="1"/>
  <c r="AB109" i="4" s="1"/>
  <c r="AO109" i="4" s="1"/>
  <c r="BP109" i="4"/>
  <c r="BT109" i="4" s="1"/>
  <c r="AE109" i="4"/>
  <c r="AI109" i="4" l="1"/>
  <c r="AM109" i="4"/>
  <c r="CC109" i="4"/>
  <c r="AR109" i="4"/>
  <c r="BX109" i="4"/>
  <c r="BY109" i="4" s="1"/>
  <c r="BU109" i="4" s="1"/>
  <c r="BV109" i="4" s="1"/>
  <c r="CA109" i="4"/>
  <c r="CB109" i="4"/>
  <c r="AQ109" i="4"/>
  <c r="AN109" i="4" l="1"/>
  <c r="AJ109" i="4" s="1"/>
  <c r="AK109" i="4" s="1"/>
  <c r="CD109" i="4" s="1"/>
  <c r="AS110" i="4" s="1"/>
  <c r="AT110" i="4" s="1" a="1"/>
  <c r="AT110" i="4" s="1"/>
  <c r="AZ110" i="4" s="1" a="1"/>
  <c r="AZ110" i="4" s="1"/>
  <c r="H110" i="4" l="1"/>
  <c r="I110" i="4" s="1" a="1"/>
  <c r="I110" i="4" s="1"/>
  <c r="L110" i="4" s="1" a="1"/>
  <c r="L110" i="4" s="1"/>
  <c r="AV110" i="4" a="1"/>
  <c r="AV110" i="4" s="1"/>
  <c r="AW110" i="4" a="1"/>
  <c r="AW110" i="4" s="1"/>
  <c r="AX110" i="4" a="1"/>
  <c r="AX110" i="4" s="1"/>
  <c r="AY110" i="4" a="1"/>
  <c r="AY110" i="4" s="1"/>
  <c r="BD110" i="4" a="1"/>
  <c r="BD110" i="4" s="1"/>
  <c r="BF110" i="4" s="1" a="1"/>
  <c r="BF110" i="4" s="1"/>
  <c r="AU110" i="4" a="1"/>
  <c r="AU110" i="4" s="1"/>
  <c r="BB110" i="4" a="1"/>
  <c r="BB110" i="4" s="1"/>
  <c r="BA110" i="4" a="1"/>
  <c r="BA110" i="4" s="1"/>
  <c r="BC110" i="4" a="1"/>
  <c r="BC110" i="4" s="1"/>
  <c r="BE110" i="4" s="1" a="1"/>
  <c r="BE110" i="4" s="1"/>
  <c r="K110" i="4" l="1" a="1"/>
  <c r="K110" i="4" s="1"/>
  <c r="M110" i="4" a="1"/>
  <c r="M110" i="4" s="1"/>
  <c r="S110" i="4" a="1"/>
  <c r="S110" i="4" s="1"/>
  <c r="U110" i="4" s="1" a="1"/>
  <c r="U110" i="4" s="1"/>
  <c r="R110" i="4" a="1"/>
  <c r="R110" i="4" s="1"/>
  <c r="T110" i="4" s="1" a="1"/>
  <c r="T110" i="4" s="1"/>
  <c r="Q110" i="4" a="1"/>
  <c r="Q110" i="4" s="1"/>
  <c r="P110" i="4" a="1"/>
  <c r="P110" i="4" s="1"/>
  <c r="O110" i="4" a="1"/>
  <c r="O110" i="4" s="1"/>
  <c r="J110" i="4" a="1"/>
  <c r="J110" i="4" s="1"/>
  <c r="N110" i="4" a="1"/>
  <c r="N110" i="4" s="1"/>
  <c r="BG110" i="4"/>
  <c r="BH110" i="4"/>
  <c r="BI110" i="4"/>
  <c r="BJ110" i="4" s="1"/>
  <c r="BK110" i="4" s="1"/>
  <c r="X110" i="4" l="1"/>
  <c r="Y110" i="4" s="1"/>
  <c r="Z110" i="4" s="1"/>
  <c r="AB110" i="4" s="1" a="1"/>
  <c r="AB110" i="4" s="1"/>
  <c r="AO110" i="4" s="1"/>
  <c r="W110" i="4"/>
  <c r="V110" i="4"/>
  <c r="BL110" i="4" a="1"/>
  <c r="BL110" i="4" s="1"/>
  <c r="AL110" i="4" s="1" a="1"/>
  <c r="AL110" i="4" s="1"/>
  <c r="BN110" i="4" a="1"/>
  <c r="BN110" i="4" s="1"/>
  <c r="BQ110" i="4" a="1"/>
  <c r="BQ110" i="4" s="1"/>
  <c r="BO110" i="4" a="1"/>
  <c r="BO110" i="4" s="1"/>
  <c r="BM110" i="4" a="1"/>
  <c r="BM110" i="4" s="1"/>
  <c r="BZ110" i="4" s="1"/>
  <c r="BR110" i="4" a="1"/>
  <c r="BR110" i="4" s="1"/>
  <c r="AA110" i="4" a="1"/>
  <c r="AA110" i="4" s="1"/>
  <c r="BW110" i="4" s="1" a="1"/>
  <c r="BW110" i="4" s="1"/>
  <c r="AC110" i="4" a="1"/>
  <c r="AC110" i="4" s="1"/>
  <c r="AF110" i="4" a="1"/>
  <c r="AF110" i="4" s="1"/>
  <c r="AD110" i="4" a="1"/>
  <c r="AD110" i="4" s="1"/>
  <c r="AG110" i="4" l="1" a="1"/>
  <c r="AG110" i="4" s="1"/>
  <c r="AH110" i="4" s="1"/>
  <c r="BS110" i="4"/>
  <c r="AE110" i="4"/>
  <c r="AI110" i="4" s="1"/>
  <c r="BP110" i="4"/>
  <c r="BT110" i="4" s="1"/>
  <c r="AM110" i="4" l="1"/>
  <c r="CA110" i="4"/>
  <c r="CC110" i="4"/>
  <c r="AR110" i="4"/>
  <c r="AP110" i="4"/>
  <c r="AQ110" i="4"/>
  <c r="CB110" i="4"/>
  <c r="BX110" i="4"/>
  <c r="AN110" i="4" l="1"/>
  <c r="AJ110" i="4" s="1"/>
  <c r="AK110" i="4" s="1"/>
  <c r="BY110" i="4"/>
  <c r="BU110" i="4" s="1"/>
  <c r="BV110" i="4" s="1"/>
  <c r="CD110" i="4" l="1"/>
  <c r="H111" i="4" s="1"/>
  <c r="AS111" i="4" l="1"/>
  <c r="AT111" i="4" s="1" a="1"/>
  <c r="AT111" i="4" s="1"/>
  <c r="AZ111" i="4" s="1" a="1"/>
  <c r="AZ111" i="4" s="1"/>
  <c r="I111" i="4" a="1"/>
  <c r="I111" i="4" s="1"/>
  <c r="K111" i="4" s="1" a="1"/>
  <c r="K111" i="4" s="1"/>
  <c r="AX111" i="4" l="1" a="1"/>
  <c r="AX111" i="4" s="1"/>
  <c r="AW111" i="4" a="1"/>
  <c r="AW111" i="4" s="1"/>
  <c r="AY111" i="4" a="1"/>
  <c r="AY111" i="4" s="1"/>
  <c r="AV111" i="4" a="1"/>
  <c r="AV111" i="4" s="1"/>
  <c r="L111" i="4" a="1"/>
  <c r="L111" i="4" s="1"/>
  <c r="M111" i="4" a="1"/>
  <c r="M111" i="4" s="1"/>
  <c r="N111" i="4" a="1"/>
  <c r="N111" i="4" s="1"/>
  <c r="O111" i="4" a="1"/>
  <c r="O111" i="4" s="1"/>
  <c r="R111" i="4" a="1"/>
  <c r="R111" i="4" s="1"/>
  <c r="T111" i="4" s="1" a="1"/>
  <c r="T111" i="4" s="1"/>
  <c r="J111" i="4" a="1"/>
  <c r="J111" i="4" s="1"/>
  <c r="P111" i="4" a="1"/>
  <c r="P111" i="4" s="1"/>
  <c r="S111" i="4" a="1"/>
  <c r="S111" i="4" s="1"/>
  <c r="U111" i="4" s="1" a="1"/>
  <c r="U111" i="4" s="1"/>
  <c r="Q111" i="4" a="1"/>
  <c r="Q111" i="4" s="1"/>
  <c r="BD111" i="4" a="1"/>
  <c r="BD111" i="4" s="1"/>
  <c r="BF111" i="4" s="1" a="1"/>
  <c r="BF111" i="4" s="1"/>
  <c r="BC111" i="4" a="1"/>
  <c r="BC111" i="4" s="1"/>
  <c r="BE111" i="4" s="1" a="1"/>
  <c r="BE111" i="4" s="1"/>
  <c r="AU111" i="4" a="1"/>
  <c r="AU111" i="4" s="1"/>
  <c r="BA111" i="4" a="1"/>
  <c r="BA111" i="4" s="1"/>
  <c r="BB111" i="4" a="1"/>
  <c r="BB111" i="4" s="1"/>
  <c r="BG111" i="4" l="1"/>
  <c r="BH111" i="4"/>
  <c r="BI111" i="4"/>
  <c r="BJ111" i="4" s="1"/>
  <c r="BK111" i="4" s="1"/>
  <c r="V111" i="4"/>
  <c r="W111" i="4"/>
  <c r="X111" i="4"/>
  <c r="Y111" i="4" s="1"/>
  <c r="Z111" i="4" s="1"/>
  <c r="AA111" i="4" l="1" a="1"/>
  <c r="AA111" i="4" s="1"/>
  <c r="BW111" i="4" s="1" a="1"/>
  <c r="BW111" i="4" s="1"/>
  <c r="AF111" i="4" a="1"/>
  <c r="AF111" i="4" s="1"/>
  <c r="AC111" i="4" a="1"/>
  <c r="AC111" i="4" s="1"/>
  <c r="AD111" i="4" a="1"/>
  <c r="AD111" i="4" s="1"/>
  <c r="AB111" i="4" a="1"/>
  <c r="AB111" i="4" s="1"/>
  <c r="AO111" i="4" s="1"/>
  <c r="AG111" i="4" a="1"/>
  <c r="AG111" i="4" s="1"/>
  <c r="BQ111" i="4" a="1"/>
  <c r="BQ111" i="4" s="1"/>
  <c r="BO111" i="4" a="1"/>
  <c r="BO111" i="4" s="1"/>
  <c r="BR111" i="4" a="1"/>
  <c r="BR111" i="4" s="1"/>
  <c r="BN111" i="4" a="1"/>
  <c r="BN111" i="4" s="1"/>
  <c r="BM111" i="4" a="1"/>
  <c r="BM111" i="4" s="1"/>
  <c r="BZ111" i="4" s="1"/>
  <c r="BL111" i="4" a="1"/>
  <c r="BL111" i="4" s="1"/>
  <c r="AL111" i="4" s="1" a="1"/>
  <c r="AL111" i="4" s="1"/>
  <c r="AH111" i="4" l="1"/>
  <c r="BS111" i="4"/>
  <c r="BP111" i="4"/>
  <c r="BT111" i="4" s="1"/>
  <c r="AE111" i="4"/>
  <c r="AI111" i="4" s="1"/>
  <c r="BX111" i="4" l="1"/>
  <c r="CB111" i="4"/>
  <c r="AQ111" i="4"/>
  <c r="AM111" i="4"/>
  <c r="AN111" i="4" s="1"/>
  <c r="AJ111" i="4" s="1"/>
  <c r="AK111" i="4" s="1"/>
  <c r="AP111" i="4"/>
  <c r="CC111" i="4"/>
  <c r="AR111" i="4"/>
  <c r="CA111" i="4"/>
  <c r="BY111" i="4" l="1"/>
  <c r="BU111" i="4" s="1"/>
  <c r="BV111" i="4" s="1"/>
  <c r="CD111" i="4" s="1"/>
  <c r="AS112" i="4" s="1"/>
  <c r="AT112" i="4" l="1" a="1"/>
  <c r="AT112" i="4" s="1"/>
  <c r="AZ112" i="4" s="1" a="1"/>
  <c r="AZ112" i="4" s="1"/>
  <c r="H112" i="4"/>
  <c r="I112" i="4" s="1" a="1"/>
  <c r="I112" i="4" s="1"/>
  <c r="S112" i="4" s="1" a="1"/>
  <c r="S112" i="4" s="1"/>
  <c r="U112" i="4" s="1" a="1"/>
  <c r="U112" i="4" s="1"/>
  <c r="BC112" i="4" l="1" a="1"/>
  <c r="BC112" i="4" s="1"/>
  <c r="BE112" i="4" s="1" a="1"/>
  <c r="BE112" i="4" s="1"/>
  <c r="BB112" i="4" a="1"/>
  <c r="BB112" i="4" s="1"/>
  <c r="AX112" i="4" a="1"/>
  <c r="AX112" i="4" s="1"/>
  <c r="AV112" i="4" a="1"/>
  <c r="AV112" i="4" s="1"/>
  <c r="AY112" i="4" a="1"/>
  <c r="AY112" i="4" s="1"/>
  <c r="AW112" i="4" a="1"/>
  <c r="AW112" i="4" s="1"/>
  <c r="L112" i="4" a="1"/>
  <c r="L112" i="4" s="1"/>
  <c r="AU112" i="4" a="1"/>
  <c r="AU112" i="4" s="1"/>
  <c r="BD112" i="4" a="1"/>
  <c r="BD112" i="4" s="1"/>
  <c r="BF112" i="4" s="1" a="1"/>
  <c r="BF112" i="4" s="1"/>
  <c r="N112" i="4" a="1"/>
  <c r="N112" i="4" s="1"/>
  <c r="M112" i="4" a="1"/>
  <c r="M112" i="4" s="1"/>
  <c r="R112" i="4" a="1"/>
  <c r="R112" i="4" s="1"/>
  <c r="T112" i="4" s="1" a="1"/>
  <c r="T112" i="4" s="1"/>
  <c r="W112" i="4" s="1"/>
  <c r="P112" i="4" a="1"/>
  <c r="P112" i="4" s="1"/>
  <c r="O112" i="4" a="1"/>
  <c r="O112" i="4" s="1"/>
  <c r="K112" i="4" a="1"/>
  <c r="K112" i="4" s="1"/>
  <c r="Q112" i="4" a="1"/>
  <c r="Q112" i="4" s="1"/>
  <c r="J112" i="4" a="1"/>
  <c r="J112" i="4" s="1"/>
  <c r="BA112" i="4" a="1"/>
  <c r="BA112" i="4" s="1"/>
  <c r="BH112" i="4" l="1"/>
  <c r="BG112" i="4"/>
  <c r="BI112" i="4"/>
  <c r="BJ112" i="4" s="1"/>
  <c r="BK112" i="4" s="1"/>
  <c r="V112" i="4"/>
  <c r="X112" i="4"/>
  <c r="Y112" i="4" s="1"/>
  <c r="Z112" i="4" s="1"/>
  <c r="AB112" i="4" s="1" a="1"/>
  <c r="AB112" i="4" s="1"/>
  <c r="AO112" i="4" s="1"/>
  <c r="AC112" i="4" l="1" a="1"/>
  <c r="AC112" i="4" s="1"/>
  <c r="AA112" i="4" a="1"/>
  <c r="AA112" i="4" s="1"/>
  <c r="BW112" i="4" s="1" a="1"/>
  <c r="BW112" i="4" s="1"/>
  <c r="BN112" i="4" a="1"/>
  <c r="BN112" i="4" s="1"/>
  <c r="BQ112" i="4" a="1"/>
  <c r="BQ112" i="4" s="1"/>
  <c r="BO112" i="4" a="1"/>
  <c r="BO112" i="4" s="1"/>
  <c r="BM112" i="4" a="1"/>
  <c r="BM112" i="4" s="1"/>
  <c r="BZ112" i="4" s="1"/>
  <c r="BL112" i="4" a="1"/>
  <c r="BL112" i="4" s="1"/>
  <c r="AL112" i="4" s="1" a="1"/>
  <c r="AL112" i="4" s="1"/>
  <c r="BR112" i="4" a="1"/>
  <c r="BR112" i="4" s="1"/>
  <c r="AF112" i="4" a="1"/>
  <c r="AF112" i="4" s="1"/>
  <c r="AD112" i="4" a="1"/>
  <c r="AD112" i="4" s="1"/>
  <c r="AG112" i="4" a="1"/>
  <c r="AG112" i="4" s="1"/>
  <c r="AE112" i="4" l="1"/>
  <c r="AI112" i="4" s="1"/>
  <c r="BP112" i="4"/>
  <c r="BT112" i="4" s="1"/>
  <c r="BS112" i="4"/>
  <c r="AH112" i="4"/>
  <c r="AM112" i="4" l="1"/>
  <c r="CA112" i="4"/>
  <c r="BX112" i="4"/>
  <c r="BY112" i="4" s="1"/>
  <c r="BU112" i="4" s="1"/>
  <c r="BV112" i="4" s="1"/>
  <c r="CC112" i="4"/>
  <c r="CB112" i="4"/>
  <c r="AP112" i="4"/>
  <c r="AR112" i="4"/>
  <c r="AQ112" i="4"/>
  <c r="AN112" i="4" l="1"/>
  <c r="AJ112" i="4" s="1"/>
  <c r="AK112" i="4" s="1"/>
  <c r="CD112" i="4" s="1"/>
  <c r="AS113" i="4" s="1"/>
  <c r="AT113" i="4" s="1" a="1"/>
  <c r="AT113" i="4" s="1"/>
  <c r="AY113" i="4" s="1" a="1"/>
  <c r="AY113" i="4" s="1"/>
  <c r="H113" i="4" l="1"/>
  <c r="I113" i="4" s="1" a="1"/>
  <c r="I113" i="4" s="1"/>
  <c r="L113" i="4" s="1" a="1"/>
  <c r="L113" i="4" s="1"/>
  <c r="AW113" i="4" a="1"/>
  <c r="AW113" i="4" s="1"/>
  <c r="AV113" i="4" a="1"/>
  <c r="AV113" i="4" s="1"/>
  <c r="AX113" i="4" a="1"/>
  <c r="AX113" i="4" s="1"/>
  <c r="AZ113" i="4" a="1"/>
  <c r="AZ113" i="4" s="1"/>
  <c r="BD113" i="4" a="1"/>
  <c r="BD113" i="4" s="1"/>
  <c r="BF113" i="4" s="1" a="1"/>
  <c r="BF113" i="4" s="1"/>
  <c r="AU113" i="4" a="1"/>
  <c r="AU113" i="4" s="1"/>
  <c r="BB113" i="4" a="1"/>
  <c r="BB113" i="4" s="1"/>
  <c r="BA113" i="4" a="1"/>
  <c r="BA113" i="4" s="1"/>
  <c r="BC113" i="4" a="1"/>
  <c r="BC113" i="4" s="1"/>
  <c r="BE113" i="4" s="1" a="1"/>
  <c r="BE113" i="4" s="1"/>
  <c r="R113" i="4" l="1" a="1"/>
  <c r="R113" i="4" s="1"/>
  <c r="T113" i="4" s="1" a="1"/>
  <c r="T113" i="4" s="1"/>
  <c r="M113" i="4" a="1"/>
  <c r="M113" i="4" s="1"/>
  <c r="Q113" i="4" a="1"/>
  <c r="Q113" i="4" s="1"/>
  <c r="N113" i="4" a="1"/>
  <c r="N113" i="4" s="1"/>
  <c r="P113" i="4" a="1"/>
  <c r="P113" i="4" s="1"/>
  <c r="K113" i="4" a="1"/>
  <c r="K113" i="4" s="1"/>
  <c r="O113" i="4" a="1"/>
  <c r="O113" i="4" s="1"/>
  <c r="J113" i="4" a="1"/>
  <c r="J113" i="4" s="1"/>
  <c r="S113" i="4" a="1"/>
  <c r="S113" i="4" s="1"/>
  <c r="U113" i="4" s="1" a="1"/>
  <c r="U113" i="4" s="1"/>
  <c r="BG113" i="4"/>
  <c r="BH113" i="4"/>
  <c r="BI113" i="4"/>
  <c r="BJ113" i="4" s="1"/>
  <c r="BK113" i="4" s="1"/>
  <c r="X113" i="4" l="1"/>
  <c r="W113" i="4"/>
  <c r="V113" i="4"/>
  <c r="BL113" i="4" a="1"/>
  <c r="BL113" i="4" s="1"/>
  <c r="AL113" i="4" s="1" a="1"/>
  <c r="AL113" i="4" s="1"/>
  <c r="BN113" i="4" a="1"/>
  <c r="BN113" i="4" s="1"/>
  <c r="BQ113" i="4" a="1"/>
  <c r="BQ113" i="4" s="1"/>
  <c r="BO113" i="4" a="1"/>
  <c r="BO113" i="4" s="1"/>
  <c r="BM113" i="4" a="1"/>
  <c r="BM113" i="4" s="1"/>
  <c r="BZ113" i="4" s="1"/>
  <c r="BR113" i="4" a="1"/>
  <c r="BR113" i="4" s="1"/>
  <c r="Y113" i="4" l="1"/>
  <c r="Z113" i="4" s="1"/>
  <c r="AD113" i="4" s="1" a="1"/>
  <c r="AD113" i="4" s="1"/>
  <c r="BS113" i="4"/>
  <c r="BP113" i="4"/>
  <c r="BT113" i="4" s="1"/>
  <c r="AC113" i="4" l="1" a="1"/>
  <c r="AC113" i="4" s="1"/>
  <c r="AF113" i="4" a="1"/>
  <c r="AF113" i="4" s="1"/>
  <c r="AG113" i="4" a="1"/>
  <c r="AG113" i="4" s="1"/>
  <c r="AA113" i="4" a="1"/>
  <c r="AA113" i="4" s="1"/>
  <c r="BW113" i="4" s="1" a="1"/>
  <c r="BW113" i="4" s="1"/>
  <c r="AE113" i="4"/>
  <c r="AB113" i="4" a="1"/>
  <c r="AB113" i="4" s="1"/>
  <c r="AO113" i="4" s="1"/>
  <c r="AM113" i="4"/>
  <c r="AI113" i="4" l="1"/>
  <c r="AH113" i="4"/>
  <c r="AR113" i="4" s="1"/>
  <c r="CA113" i="4" l="1"/>
  <c r="AQ113" i="4"/>
  <c r="AP113" i="4"/>
  <c r="CB113" i="4"/>
  <c r="BX113" i="4"/>
  <c r="BY113" i="4" s="1"/>
  <c r="BU113" i="4" s="1"/>
  <c r="BV113" i="4" s="1"/>
  <c r="CC113" i="4"/>
  <c r="AN113" i="4" l="1"/>
  <c r="AJ113" i="4" s="1"/>
  <c r="AK113" i="4" s="1"/>
  <c r="CD113" i="4" s="1"/>
  <c r="AS114" i="4" s="1"/>
  <c r="AT114" i="4" s="1" a="1"/>
  <c r="AT114" i="4" s="1"/>
  <c r="AY114" i="4" s="1" a="1"/>
  <c r="AY114" i="4" s="1"/>
  <c r="AX114" i="4" l="1" a="1"/>
  <c r="AX114" i="4" s="1"/>
  <c r="AV114" i="4" a="1"/>
  <c r="AV114" i="4" s="1"/>
  <c r="AW114" i="4" a="1"/>
  <c r="AW114" i="4" s="1"/>
  <c r="H114" i="4"/>
  <c r="I114" i="4" s="1" a="1"/>
  <c r="I114" i="4" s="1"/>
  <c r="L114" i="4" s="1" a="1"/>
  <c r="L114" i="4" s="1"/>
  <c r="AZ114" i="4" a="1"/>
  <c r="AZ114" i="4" s="1"/>
  <c r="AU114" i="4" a="1"/>
  <c r="AU114" i="4" s="1"/>
  <c r="BD114" i="4" a="1"/>
  <c r="BD114" i="4" s="1"/>
  <c r="BF114" i="4" s="1" a="1"/>
  <c r="BF114" i="4" s="1"/>
  <c r="BA114" i="4" a="1"/>
  <c r="BA114" i="4" s="1"/>
  <c r="BB114" i="4" a="1"/>
  <c r="BB114" i="4" s="1"/>
  <c r="BC114" i="4" a="1"/>
  <c r="BC114" i="4" s="1"/>
  <c r="BE114" i="4" s="1" a="1"/>
  <c r="BE114" i="4" s="1"/>
  <c r="N114" i="4" a="1"/>
  <c r="N114" i="4" s="1"/>
  <c r="S114" i="4" a="1"/>
  <c r="S114" i="4" s="1"/>
  <c r="U114" i="4" s="1" a="1"/>
  <c r="U114" i="4" s="1"/>
  <c r="BI114" i="4" l="1"/>
  <c r="BJ114" i="4" s="1"/>
  <c r="BK114" i="4" s="1"/>
  <c r="Q114" i="4" a="1"/>
  <c r="Q114" i="4" s="1"/>
  <c r="P114" i="4" a="1"/>
  <c r="P114" i="4" s="1"/>
  <c r="R114" i="4" a="1"/>
  <c r="R114" i="4" s="1"/>
  <c r="T114" i="4" s="1" a="1"/>
  <c r="T114" i="4" s="1"/>
  <c r="V114" i="4" s="1"/>
  <c r="J114" i="4" a="1"/>
  <c r="J114" i="4" s="1"/>
  <c r="BG114" i="4"/>
  <c r="BH114" i="4"/>
  <c r="O114" i="4" a="1"/>
  <c r="O114" i="4" s="1"/>
  <c r="M114" i="4" a="1"/>
  <c r="M114" i="4" s="1"/>
  <c r="K114" i="4" a="1"/>
  <c r="K114" i="4" s="1"/>
  <c r="BL114" i="4" a="1"/>
  <c r="BL114" i="4" s="1"/>
  <c r="AL114" i="4" s="1" a="1"/>
  <c r="AL114" i="4" s="1"/>
  <c r="BQ114" i="4" a="1"/>
  <c r="BQ114" i="4" s="1"/>
  <c r="BM114" i="4" a="1"/>
  <c r="BM114" i="4" s="1"/>
  <c r="BZ114" i="4" s="1"/>
  <c r="BR114" i="4" a="1"/>
  <c r="BR114" i="4" s="1"/>
  <c r="BO114" i="4" a="1"/>
  <c r="BO114" i="4" s="1"/>
  <c r="BN114" i="4" a="1"/>
  <c r="BN114" i="4" s="1"/>
  <c r="X114" i="4" l="1"/>
  <c r="Y114" i="4" s="1"/>
  <c r="Z114" i="4" s="1"/>
  <c r="W114" i="4"/>
  <c r="BP114" i="4"/>
  <c r="BT114" i="4" s="1"/>
  <c r="BS114" i="4"/>
  <c r="AA114" i="4" a="1"/>
  <c r="AA114" i="4" s="1"/>
  <c r="BW114" i="4" s="1" a="1"/>
  <c r="BW114" i="4" s="1"/>
  <c r="AC114" i="4" a="1"/>
  <c r="AC114" i="4" s="1"/>
  <c r="AD114" i="4" a="1"/>
  <c r="AD114" i="4" s="1"/>
  <c r="AG114" i="4" a="1"/>
  <c r="AG114" i="4" s="1"/>
  <c r="AF114" i="4" a="1"/>
  <c r="AF114" i="4" s="1"/>
  <c r="AB114" i="4" a="1"/>
  <c r="AB114" i="4" s="1"/>
  <c r="AO114" i="4" s="1"/>
  <c r="AH114" i="4" l="1"/>
  <c r="CA114" i="4" s="1"/>
  <c r="AE114" i="4"/>
  <c r="AI114" i="4" s="1"/>
  <c r="AM114" i="4" s="1"/>
  <c r="BX114" i="4" l="1"/>
  <c r="CB114" i="4"/>
  <c r="CC114" i="4"/>
  <c r="AQ114" i="4"/>
  <c r="AR114" i="4"/>
  <c r="AP114" i="4"/>
  <c r="AN114" i="4"/>
  <c r="AJ114" i="4" s="1"/>
  <c r="AK114" i="4" s="1"/>
  <c r="BY114" i="4"/>
  <c r="BU114" i="4" s="1"/>
  <c r="BV114" i="4" s="1"/>
  <c r="CD114" i="4" l="1"/>
  <c r="AS115" i="4" l="1"/>
  <c r="H115" i="4"/>
  <c r="I115" i="4" l="1" a="1"/>
  <c r="I115" i="4" s="1"/>
  <c r="L115" i="4" s="1" a="1"/>
  <c r="L115" i="4" s="1"/>
  <c r="AT115" i="4" a="1"/>
  <c r="AT115" i="4" s="1"/>
  <c r="AZ115" i="4" s="1" a="1"/>
  <c r="AZ115" i="4" s="1"/>
  <c r="AY115" i="4" l="1" a="1"/>
  <c r="AY115" i="4" s="1"/>
  <c r="O115" i="4" a="1"/>
  <c r="O115" i="4" s="1"/>
  <c r="K115" i="4" a="1"/>
  <c r="K115" i="4" s="1"/>
  <c r="N115" i="4" a="1"/>
  <c r="N115" i="4" s="1"/>
  <c r="AV115" i="4" a="1"/>
  <c r="AV115" i="4" s="1"/>
  <c r="AX115" i="4" a="1"/>
  <c r="AX115" i="4" s="1"/>
  <c r="AW115" i="4" a="1"/>
  <c r="AW115" i="4" s="1"/>
  <c r="M115" i="4" a="1"/>
  <c r="M115" i="4" s="1"/>
  <c r="BB115" i="4" a="1"/>
  <c r="BB115" i="4" s="1"/>
  <c r="BD115" i="4" a="1"/>
  <c r="BD115" i="4" s="1"/>
  <c r="BF115" i="4" s="1" a="1"/>
  <c r="BF115" i="4" s="1"/>
  <c r="AU115" i="4" a="1"/>
  <c r="AU115" i="4" s="1"/>
  <c r="BA115" i="4" a="1"/>
  <c r="BA115" i="4" s="1"/>
  <c r="BC115" i="4" a="1"/>
  <c r="BC115" i="4" s="1"/>
  <c r="BE115" i="4" s="1" a="1"/>
  <c r="BE115" i="4" s="1"/>
  <c r="J115" i="4" a="1"/>
  <c r="J115" i="4" s="1"/>
  <c r="P115" i="4" a="1"/>
  <c r="P115" i="4" s="1"/>
  <c r="Q115" i="4" a="1"/>
  <c r="Q115" i="4" s="1"/>
  <c r="R115" i="4" a="1"/>
  <c r="R115" i="4" s="1"/>
  <c r="T115" i="4" s="1" a="1"/>
  <c r="T115" i="4" s="1"/>
  <c r="S115" i="4" a="1"/>
  <c r="S115" i="4" s="1"/>
  <c r="U115" i="4" s="1" a="1"/>
  <c r="U115" i="4" s="1"/>
  <c r="V115" i="4" l="1"/>
  <c r="X115" i="4"/>
  <c r="W115" i="4"/>
  <c r="BG115" i="4"/>
  <c r="BH115" i="4"/>
  <c r="BI115" i="4"/>
  <c r="BJ115" i="4" s="1"/>
  <c r="BK115" i="4" s="1"/>
  <c r="Y115" i="4" l="1"/>
  <c r="Z115" i="4" s="1"/>
  <c r="AC115" i="4" s="1" a="1"/>
  <c r="AC115" i="4" s="1"/>
  <c r="BL115" i="4" a="1"/>
  <c r="BL115" i="4" s="1"/>
  <c r="AL115" i="4" s="1" a="1"/>
  <c r="AL115" i="4" s="1"/>
  <c r="BN115" i="4" a="1"/>
  <c r="BN115" i="4" s="1"/>
  <c r="BQ115" i="4" a="1"/>
  <c r="BQ115" i="4" s="1"/>
  <c r="BM115" i="4" a="1"/>
  <c r="BM115" i="4" s="1"/>
  <c r="BZ115" i="4" s="1"/>
  <c r="BR115" i="4" a="1"/>
  <c r="BR115" i="4" s="1"/>
  <c r="BO115" i="4" a="1"/>
  <c r="BO115" i="4" s="1"/>
  <c r="AD115" i="4" l="1" a="1"/>
  <c r="AD115" i="4" s="1"/>
  <c r="AA115" i="4" a="1"/>
  <c r="AA115" i="4" s="1"/>
  <c r="BW115" i="4" s="1" a="1"/>
  <c r="BW115" i="4" s="1"/>
  <c r="AG115" i="4" a="1"/>
  <c r="AG115" i="4" s="1"/>
  <c r="AB115" i="4" a="1"/>
  <c r="AB115" i="4" s="1"/>
  <c r="AO115" i="4" s="1"/>
  <c r="AF115" i="4" a="1"/>
  <c r="AF115" i="4" s="1"/>
  <c r="BS115" i="4"/>
  <c r="BP115" i="4"/>
  <c r="BT115" i="4" s="1"/>
  <c r="AE115" i="4"/>
  <c r="AH115" i="4" l="1"/>
  <c r="AP115" i="4" s="1"/>
  <c r="AI115" i="4"/>
  <c r="AM115" i="4"/>
  <c r="AR115" i="4" l="1"/>
  <c r="CB115" i="4"/>
  <c r="AQ115" i="4"/>
  <c r="CC115" i="4"/>
  <c r="BX115" i="4"/>
  <c r="AN115" i="4" s="1"/>
  <c r="AJ115" i="4" s="1"/>
  <c r="AK115" i="4" s="1"/>
  <c r="CA115" i="4"/>
  <c r="BY115" i="4" l="1"/>
  <c r="BU115" i="4" s="1"/>
  <c r="BV115" i="4" s="1"/>
  <c r="CD115" i="4" s="1"/>
  <c r="AS116" i="4" s="1"/>
  <c r="AT116" i="4" s="1" a="1"/>
  <c r="AT116" i="4" s="1"/>
  <c r="AZ116" i="4" s="1" a="1"/>
  <c r="AZ116" i="4" s="1"/>
  <c r="AW116" i="4" l="1" a="1"/>
  <c r="AW116" i="4" s="1"/>
  <c r="H116" i="4"/>
  <c r="I116" i="4" s="1" a="1"/>
  <c r="I116" i="4" s="1"/>
  <c r="M116" i="4" s="1" a="1"/>
  <c r="M116" i="4" s="1"/>
  <c r="AV116" i="4" a="1"/>
  <c r="AV116" i="4" s="1"/>
  <c r="AY116" i="4" a="1"/>
  <c r="AY116" i="4" s="1"/>
  <c r="AX116" i="4" a="1"/>
  <c r="AX116" i="4" s="1"/>
  <c r="BD116" i="4" a="1"/>
  <c r="BD116" i="4" s="1"/>
  <c r="BF116" i="4" s="1" a="1"/>
  <c r="BF116" i="4" s="1"/>
  <c r="BC116" i="4" a="1"/>
  <c r="BC116" i="4" s="1"/>
  <c r="BE116" i="4" s="1" a="1"/>
  <c r="BE116" i="4" s="1"/>
  <c r="BA116" i="4" a="1"/>
  <c r="BA116" i="4" s="1"/>
  <c r="AU116" i="4" a="1"/>
  <c r="AU116" i="4" s="1"/>
  <c r="BB116" i="4" a="1"/>
  <c r="BB116" i="4" s="1"/>
  <c r="L116" i="4" l="1" a="1"/>
  <c r="L116" i="4" s="1"/>
  <c r="K116" i="4" a="1"/>
  <c r="K116" i="4" s="1"/>
  <c r="P116" i="4" a="1"/>
  <c r="P116" i="4" s="1"/>
  <c r="R116" i="4" a="1"/>
  <c r="R116" i="4" s="1"/>
  <c r="T116" i="4" s="1" a="1"/>
  <c r="T116" i="4" s="1"/>
  <c r="S116" i="4" a="1"/>
  <c r="S116" i="4" s="1"/>
  <c r="U116" i="4" s="1" a="1"/>
  <c r="U116" i="4" s="1"/>
  <c r="O116" i="4" a="1"/>
  <c r="O116" i="4" s="1"/>
  <c r="Q116" i="4" a="1"/>
  <c r="Q116" i="4" s="1"/>
  <c r="J116" i="4" a="1"/>
  <c r="J116" i="4" s="1"/>
  <c r="N116" i="4" a="1"/>
  <c r="N116" i="4" s="1"/>
  <c r="BG116" i="4"/>
  <c r="BH116" i="4"/>
  <c r="BI116" i="4"/>
  <c r="BJ116" i="4" s="1"/>
  <c r="BK116" i="4" s="1"/>
  <c r="V116" i="4" l="1"/>
  <c r="W116" i="4"/>
  <c r="X116" i="4"/>
  <c r="Y116" i="4" s="1"/>
  <c r="Z116" i="4" s="1"/>
  <c r="AF116" i="4" s="1" a="1"/>
  <c r="AF116" i="4" s="1"/>
  <c r="BQ116" i="4" a="1"/>
  <c r="BQ116" i="4" s="1"/>
  <c r="BO116" i="4" a="1"/>
  <c r="BO116" i="4" s="1"/>
  <c r="BR116" i="4" a="1"/>
  <c r="BR116" i="4" s="1"/>
  <c r="BM116" i="4" a="1"/>
  <c r="BM116" i="4" s="1"/>
  <c r="BZ116" i="4" s="1"/>
  <c r="BL116" i="4" a="1"/>
  <c r="BL116" i="4" s="1"/>
  <c r="AL116" i="4" s="1" a="1"/>
  <c r="AL116" i="4" s="1"/>
  <c r="BN116" i="4" a="1"/>
  <c r="BN116" i="4" s="1"/>
  <c r="AA116" i="4" a="1"/>
  <c r="AA116" i="4" s="1"/>
  <c r="BW116" i="4" s="1" a="1"/>
  <c r="BW116" i="4" s="1"/>
  <c r="AC116" i="4" a="1"/>
  <c r="AC116" i="4" s="1"/>
  <c r="AB116" i="4" a="1"/>
  <c r="AB116" i="4" s="1"/>
  <c r="AO116" i="4" s="1"/>
  <c r="AG116" i="4" l="1" a="1"/>
  <c r="AG116" i="4" s="1"/>
  <c r="AH116" i="4" s="1"/>
  <c r="AD116" i="4" a="1"/>
  <c r="AD116" i="4" s="1"/>
  <c r="AE116" i="4" s="1"/>
  <c r="AI116" i="4" s="1"/>
  <c r="BP116" i="4"/>
  <c r="BT116" i="4" s="1"/>
  <c r="BS116" i="4"/>
  <c r="AM116" i="4" l="1"/>
  <c r="CA116" i="4"/>
  <c r="BX116" i="4"/>
  <c r="BY116" i="4" s="1"/>
  <c r="BU116" i="4" s="1"/>
  <c r="BV116" i="4" s="1"/>
  <c r="AP116" i="4"/>
  <c r="AQ116" i="4"/>
  <c r="AR116" i="4"/>
  <c r="CB116" i="4"/>
  <c r="CC116" i="4"/>
  <c r="AN116" i="4" l="1"/>
  <c r="AJ116" i="4" s="1"/>
  <c r="AK116" i="4" s="1"/>
  <c r="CD116" i="4" s="1"/>
  <c r="AS117" i="4" s="1"/>
  <c r="AT117" i="4" s="1" a="1"/>
  <c r="AT117" i="4" s="1"/>
  <c r="AW117" i="4" s="1" a="1"/>
  <c r="AW117" i="4" s="1"/>
  <c r="H117" i="4" l="1"/>
  <c r="AX117" i="4" a="1"/>
  <c r="AX117" i="4" s="1"/>
  <c r="AY117" i="4" a="1"/>
  <c r="AY117" i="4" s="1"/>
  <c r="AZ117" i="4" a="1"/>
  <c r="AZ117" i="4" s="1"/>
  <c r="AV117" i="4" a="1"/>
  <c r="AV117" i="4" s="1"/>
  <c r="BD117" i="4" a="1"/>
  <c r="BD117" i="4" s="1"/>
  <c r="BF117" i="4" s="1" a="1"/>
  <c r="BF117" i="4" s="1"/>
  <c r="AU117" i="4" a="1"/>
  <c r="AU117" i="4" s="1"/>
  <c r="BA117" i="4" a="1"/>
  <c r="BA117" i="4" s="1"/>
  <c r="BB117" i="4" a="1"/>
  <c r="BB117" i="4" s="1"/>
  <c r="BC117" i="4" a="1"/>
  <c r="BC117" i="4" s="1"/>
  <c r="BE117" i="4" s="1" a="1"/>
  <c r="BE117" i="4" s="1"/>
  <c r="I117" i="4" l="1" a="1"/>
  <c r="I117" i="4" s="1"/>
  <c r="M117" i="4" s="1" a="1"/>
  <c r="M117" i="4" s="1"/>
  <c r="BG117" i="4"/>
  <c r="BH117" i="4"/>
  <c r="BI117" i="4"/>
  <c r="BJ117" i="4" l="1"/>
  <c r="BK117" i="4" s="1"/>
  <c r="BO117" i="4" s="1" a="1"/>
  <c r="BO117" i="4" s="1"/>
  <c r="K117" i="4" a="1"/>
  <c r="K117" i="4" s="1"/>
  <c r="L117" i="4" a="1"/>
  <c r="L117" i="4" s="1"/>
  <c r="N117" i="4" a="1"/>
  <c r="N117" i="4" s="1"/>
  <c r="O117" i="4" a="1"/>
  <c r="O117" i="4" s="1"/>
  <c r="J117" i="4" a="1"/>
  <c r="J117" i="4" s="1"/>
  <c r="S117" i="4" a="1"/>
  <c r="S117" i="4" s="1"/>
  <c r="U117" i="4" s="1" a="1"/>
  <c r="U117" i="4" s="1"/>
  <c r="P117" i="4" a="1"/>
  <c r="P117" i="4" s="1"/>
  <c r="Q117" i="4" a="1"/>
  <c r="Q117" i="4" s="1"/>
  <c r="R117" i="4" a="1"/>
  <c r="R117" i="4" s="1"/>
  <c r="T117" i="4" s="1" a="1"/>
  <c r="T117" i="4" s="1"/>
  <c r="BN117" i="4" l="1" a="1"/>
  <c r="BN117" i="4" s="1"/>
  <c r="BP117" i="4" s="1"/>
  <c r="BQ117" i="4" a="1"/>
  <c r="BQ117" i="4" s="1"/>
  <c r="BL117" i="4" a="1"/>
  <c r="BL117" i="4" s="1"/>
  <c r="AL117" i="4" s="1" a="1"/>
  <c r="AL117" i="4" s="1"/>
  <c r="BR117" i="4" a="1"/>
  <c r="BR117" i="4" s="1"/>
  <c r="BM117" i="4" a="1"/>
  <c r="BM117" i="4" s="1"/>
  <c r="BZ117" i="4" s="1"/>
  <c r="V117" i="4"/>
  <c r="X117" i="4"/>
  <c r="Y117" i="4" s="1"/>
  <c r="Z117" i="4" s="1"/>
  <c r="W117" i="4"/>
  <c r="BS117" i="4" l="1"/>
  <c r="BT117" i="4"/>
  <c r="AA117" i="4" a="1"/>
  <c r="AA117" i="4" s="1"/>
  <c r="BW117" i="4" s="1" a="1"/>
  <c r="BW117" i="4" s="1"/>
  <c r="AC117" i="4" a="1"/>
  <c r="AC117" i="4" s="1"/>
  <c r="AF117" i="4" a="1"/>
  <c r="AF117" i="4" s="1"/>
  <c r="AD117" i="4" a="1"/>
  <c r="AD117" i="4" s="1"/>
  <c r="AG117" i="4" a="1"/>
  <c r="AG117" i="4" s="1"/>
  <c r="AB117" i="4" a="1"/>
  <c r="AB117" i="4" s="1"/>
  <c r="AO117" i="4" s="1"/>
  <c r="AH117" i="4" l="1"/>
  <c r="AE117" i="4"/>
  <c r="AI117" i="4" s="1"/>
  <c r="AM117" i="4" s="1"/>
  <c r="CB117" i="4" l="1"/>
  <c r="CA117" i="4"/>
  <c r="BX117" i="4"/>
  <c r="AP117" i="4"/>
  <c r="AR117" i="4"/>
  <c r="CC117" i="4"/>
  <c r="AQ117" i="4"/>
  <c r="AN117" i="4" l="1"/>
  <c r="AJ117" i="4" s="1"/>
  <c r="AK117" i="4" s="1"/>
  <c r="BY117" i="4"/>
  <c r="BU117" i="4" s="1"/>
  <c r="BV117" i="4" s="1"/>
  <c r="CD117" i="4" l="1"/>
  <c r="H118" i="4" s="1"/>
  <c r="AS118" i="4" l="1"/>
  <c r="AT118" i="4" s="1" a="1"/>
  <c r="AT118" i="4" s="1"/>
  <c r="AW118" i="4" s="1" a="1"/>
  <c r="AW118" i="4" s="1"/>
  <c r="I118" i="4" a="1"/>
  <c r="I118" i="4" s="1"/>
  <c r="M118" i="4" s="1" a="1"/>
  <c r="M118" i="4" s="1"/>
  <c r="K118" i="4" a="1"/>
  <c r="K118" i="4" s="1"/>
  <c r="L118" i="4" a="1"/>
  <c r="L118" i="4" s="1"/>
  <c r="O118" i="4" a="1"/>
  <c r="O118" i="4" s="1"/>
  <c r="N118" i="4" l="1" a="1"/>
  <c r="N118" i="4" s="1"/>
  <c r="AX118" i="4" a="1"/>
  <c r="AX118" i="4" s="1"/>
  <c r="AV118" i="4" a="1"/>
  <c r="AV118" i="4" s="1"/>
  <c r="AZ118" i="4" a="1"/>
  <c r="AZ118" i="4" s="1"/>
  <c r="AY118" i="4" a="1"/>
  <c r="AY118" i="4" s="1"/>
  <c r="S118" i="4" a="1"/>
  <c r="S118" i="4" s="1"/>
  <c r="U118" i="4" s="1" a="1"/>
  <c r="U118" i="4" s="1"/>
  <c r="Q118" i="4" a="1"/>
  <c r="Q118" i="4" s="1"/>
  <c r="J118" i="4" a="1"/>
  <c r="J118" i="4" s="1"/>
  <c r="R118" i="4" a="1"/>
  <c r="R118" i="4" s="1"/>
  <c r="T118" i="4" s="1" a="1"/>
  <c r="T118" i="4" s="1"/>
  <c r="P118" i="4" a="1"/>
  <c r="P118" i="4" s="1"/>
  <c r="BD118" i="4" a="1"/>
  <c r="BD118" i="4" s="1"/>
  <c r="BF118" i="4" s="1" a="1"/>
  <c r="BF118" i="4" s="1"/>
  <c r="BB118" i="4" a="1"/>
  <c r="BB118" i="4" s="1"/>
  <c r="BA118" i="4" a="1"/>
  <c r="BA118" i="4" s="1"/>
  <c r="AU118" i="4" a="1"/>
  <c r="AU118" i="4" s="1"/>
  <c r="BC118" i="4" a="1"/>
  <c r="BC118" i="4" s="1"/>
  <c r="BE118" i="4" s="1" a="1"/>
  <c r="BE118" i="4" s="1"/>
  <c r="BG118" i="4" l="1"/>
  <c r="BH118" i="4"/>
  <c r="BI118" i="4"/>
  <c r="BJ118" i="4" s="1"/>
  <c r="BK118" i="4" s="1"/>
  <c r="V118" i="4"/>
  <c r="X118" i="4"/>
  <c r="Y118" i="4" s="1"/>
  <c r="Z118" i="4" s="1"/>
  <c r="W118" i="4"/>
  <c r="BQ118" i="4" l="1" a="1"/>
  <c r="BQ118" i="4" s="1"/>
  <c r="BO118" i="4" a="1"/>
  <c r="BO118" i="4" s="1"/>
  <c r="BM118" i="4" a="1"/>
  <c r="BM118" i="4" s="1"/>
  <c r="BZ118" i="4" s="1"/>
  <c r="BR118" i="4" a="1"/>
  <c r="BR118" i="4" s="1"/>
  <c r="BN118" i="4" a="1"/>
  <c r="BN118" i="4" s="1"/>
  <c r="BL118" i="4" a="1"/>
  <c r="BL118" i="4" s="1"/>
  <c r="AL118" i="4" s="1" a="1"/>
  <c r="AL118" i="4" s="1"/>
  <c r="AA118" i="4" a="1"/>
  <c r="AA118" i="4" s="1"/>
  <c r="BW118" i="4" s="1" a="1"/>
  <c r="BW118" i="4" s="1"/>
  <c r="AC118" i="4" a="1"/>
  <c r="AC118" i="4" s="1"/>
  <c r="AB118" i="4" a="1"/>
  <c r="AB118" i="4" s="1"/>
  <c r="AO118" i="4" s="1"/>
  <c r="AF118" i="4" a="1"/>
  <c r="AF118" i="4" s="1"/>
  <c r="AD118" i="4" a="1"/>
  <c r="AD118" i="4" s="1"/>
  <c r="AG118" i="4" a="1"/>
  <c r="AG118" i="4" s="1"/>
  <c r="BP118" i="4" l="1"/>
  <c r="BT118" i="4" s="1"/>
  <c r="BS118" i="4"/>
  <c r="AH118" i="4"/>
  <c r="AE118" i="4"/>
  <c r="AI118" i="4" s="1"/>
  <c r="CA118" i="4" l="1"/>
  <c r="AM118" i="4"/>
  <c r="AP118" i="4"/>
  <c r="BX118" i="4"/>
  <c r="AQ118" i="4"/>
  <c r="CB118" i="4"/>
  <c r="CC118" i="4"/>
  <c r="AR118" i="4"/>
  <c r="BY118" i="4" l="1"/>
  <c r="BU118" i="4" s="1"/>
  <c r="BV118" i="4" s="1"/>
  <c r="AN118" i="4"/>
  <c r="AJ118" i="4" s="1"/>
  <c r="AK118" i="4" s="1"/>
  <c r="CD118" i="4" l="1"/>
  <c r="AS119" i="4" s="1"/>
  <c r="AT119" i="4" s="1" a="1"/>
  <c r="AT119" i="4" s="1"/>
  <c r="AW119" i="4" s="1" a="1"/>
  <c r="AW119" i="4" s="1"/>
  <c r="BC119" i="4" l="1" a="1"/>
  <c r="BC119" i="4" s="1"/>
  <c r="BE119" i="4" s="1" a="1"/>
  <c r="BE119" i="4" s="1"/>
  <c r="BB119" i="4" a="1"/>
  <c r="BB119" i="4" s="1"/>
  <c r="AU119" i="4" a="1"/>
  <c r="AU119" i="4" s="1"/>
  <c r="BA119" i="4" a="1"/>
  <c r="BA119" i="4" s="1"/>
  <c r="BD119" i="4" a="1"/>
  <c r="BD119" i="4" s="1"/>
  <c r="BF119" i="4" s="1" a="1"/>
  <c r="BF119" i="4" s="1"/>
  <c r="AZ119" i="4" a="1"/>
  <c r="AZ119" i="4" s="1"/>
  <c r="AX119" i="4" a="1"/>
  <c r="AX119" i="4" s="1"/>
  <c r="AY119" i="4" a="1"/>
  <c r="AY119" i="4" s="1"/>
  <c r="AV119" i="4" a="1"/>
  <c r="AV119" i="4" s="1"/>
  <c r="H119" i="4"/>
  <c r="I119" i="4" s="1" a="1"/>
  <c r="I119" i="4" s="1"/>
  <c r="S119" i="4" s="1" a="1"/>
  <c r="S119" i="4" s="1"/>
  <c r="U119" i="4" s="1" a="1"/>
  <c r="U119" i="4" s="1"/>
  <c r="BI119" i="4" l="1"/>
  <c r="BJ119" i="4" s="1"/>
  <c r="BK119" i="4" s="1"/>
  <c r="BL119" i="4" s="1" a="1"/>
  <c r="BL119" i="4" s="1"/>
  <c r="BG119" i="4"/>
  <c r="J119" i="4" a="1"/>
  <c r="J119" i="4" s="1"/>
  <c r="Q119" i="4" a="1"/>
  <c r="Q119" i="4" s="1"/>
  <c r="BH119" i="4"/>
  <c r="L119" i="4" a="1"/>
  <c r="L119" i="4" s="1"/>
  <c r="R119" i="4" a="1"/>
  <c r="R119" i="4" s="1"/>
  <c r="T119" i="4" s="1" a="1"/>
  <c r="T119" i="4" s="1"/>
  <c r="V119" i="4" s="1"/>
  <c r="N119" i="4" a="1"/>
  <c r="N119" i="4" s="1"/>
  <c r="O119" i="4" a="1"/>
  <c r="O119" i="4" s="1"/>
  <c r="K119" i="4" a="1"/>
  <c r="K119" i="4" s="1"/>
  <c r="M119" i="4" a="1"/>
  <c r="M119" i="4" s="1"/>
  <c r="P119" i="4" a="1"/>
  <c r="P119" i="4" s="1"/>
  <c r="AL119" i="4" l="1" a="1"/>
  <c r="AL119" i="4" s="1"/>
  <c r="W119" i="4"/>
  <c r="X119" i="4"/>
  <c r="Y119" i="4" s="1"/>
  <c r="Z119" i="4" s="1"/>
  <c r="AB119" i="4" s="1" a="1"/>
  <c r="AB119" i="4" s="1"/>
  <c r="AO119" i="4" s="1"/>
  <c r="BR119" i="4" a="1"/>
  <c r="BR119" i="4" s="1"/>
  <c r="BM119" i="4" a="1"/>
  <c r="BM119" i="4" s="1"/>
  <c r="BZ119" i="4" s="1"/>
  <c r="BO119" i="4" a="1"/>
  <c r="BO119" i="4" s="1"/>
  <c r="BQ119" i="4" a="1"/>
  <c r="BQ119" i="4" s="1"/>
  <c r="BN119" i="4" a="1"/>
  <c r="BN119" i="4" s="1"/>
  <c r="AA119" i="4" l="1" a="1"/>
  <c r="AA119" i="4" s="1"/>
  <c r="BW119" i="4" s="1" a="1"/>
  <c r="BW119" i="4" s="1"/>
  <c r="AF119" i="4" a="1"/>
  <c r="AF119" i="4" s="1"/>
  <c r="AG119" i="4" a="1"/>
  <c r="AG119" i="4" s="1"/>
  <c r="AD119" i="4" a="1"/>
  <c r="AD119" i="4" s="1"/>
  <c r="AC119" i="4" a="1"/>
  <c r="AC119" i="4" s="1"/>
  <c r="BS119" i="4"/>
  <c r="BP119" i="4"/>
  <c r="BT119" i="4" s="1"/>
  <c r="AH119" i="4" l="1"/>
  <c r="AR119" i="4" s="1"/>
  <c r="AE119" i="4"/>
  <c r="AI119" i="4" s="1"/>
  <c r="AM119" i="4"/>
  <c r="AP119" i="4"/>
  <c r="AQ119" i="4" l="1"/>
  <c r="CB119" i="4"/>
  <c r="CC119" i="4"/>
  <c r="CA119" i="4"/>
  <c r="BX119" i="4"/>
  <c r="BY119" i="4" s="1"/>
  <c r="BU119" i="4" s="1"/>
  <c r="BV119" i="4" s="1"/>
  <c r="AN119" i="4" l="1"/>
  <c r="AJ119" i="4" s="1"/>
  <c r="AK119" i="4" s="1"/>
  <c r="CD119" i="4" s="1"/>
  <c r="AS120" i="4" l="1"/>
  <c r="AT120" i="4" s="1" a="1"/>
  <c r="AT120" i="4" s="1"/>
  <c r="AW120" i="4" s="1" a="1"/>
  <c r="AW120" i="4" s="1"/>
  <c r="H120" i="4"/>
  <c r="I120" i="4" s="1" a="1"/>
  <c r="I120" i="4" s="1"/>
  <c r="L120" i="4" s="1" a="1"/>
  <c r="L120" i="4" s="1"/>
  <c r="AY120" i="4" a="1"/>
  <c r="AY120" i="4" s="1"/>
  <c r="AX120" i="4" a="1"/>
  <c r="AX120" i="4" s="1"/>
  <c r="AV120" i="4" a="1"/>
  <c r="AV120" i="4" s="1"/>
  <c r="AZ120" i="4" a="1"/>
  <c r="AZ120" i="4" s="1"/>
  <c r="N120" i="4" a="1"/>
  <c r="N120" i="4" s="1"/>
  <c r="O120" i="4" a="1"/>
  <c r="O120" i="4" s="1"/>
  <c r="K120" i="4" a="1"/>
  <c r="K120" i="4" s="1"/>
  <c r="BD120" i="4" a="1"/>
  <c r="BD120" i="4" s="1"/>
  <c r="BF120" i="4" s="1" a="1"/>
  <c r="BF120" i="4" s="1"/>
  <c r="AU120" i="4" a="1"/>
  <c r="AU120" i="4" s="1"/>
  <c r="BB120" i="4" a="1"/>
  <c r="BB120" i="4" s="1"/>
  <c r="BA120" i="4" a="1"/>
  <c r="BA120" i="4" s="1"/>
  <c r="BC120" i="4" a="1"/>
  <c r="BC120" i="4" s="1"/>
  <c r="BE120" i="4" s="1" a="1"/>
  <c r="BE120" i="4" s="1"/>
  <c r="S120" i="4" a="1"/>
  <c r="S120" i="4" s="1"/>
  <c r="U120" i="4" s="1" a="1"/>
  <c r="U120" i="4" s="1"/>
  <c r="J120" i="4" a="1"/>
  <c r="J120" i="4" s="1"/>
  <c r="P120" i="4" a="1"/>
  <c r="P120" i="4" s="1"/>
  <c r="Q120" i="4" a="1"/>
  <c r="Q120" i="4" s="1"/>
  <c r="R120" i="4" a="1"/>
  <c r="R120" i="4" s="1"/>
  <c r="T120" i="4" s="1" a="1"/>
  <c r="T120" i="4" s="1"/>
  <c r="M120" i="4" l="1" a="1"/>
  <c r="M120" i="4" s="1"/>
  <c r="V120" i="4"/>
  <c r="W120" i="4"/>
  <c r="X120" i="4"/>
  <c r="Y120" i="4" s="1"/>
  <c r="Z120" i="4" s="1"/>
  <c r="BG120" i="4"/>
  <c r="BH120" i="4"/>
  <c r="BI120" i="4"/>
  <c r="BJ120" i="4" s="1"/>
  <c r="BK120" i="4" s="1"/>
  <c r="BL120" i="4" l="1" a="1"/>
  <c r="BL120" i="4" s="1"/>
  <c r="AL120" i="4" s="1" a="1"/>
  <c r="AL120" i="4" s="1"/>
  <c r="BN120" i="4" a="1"/>
  <c r="BN120" i="4" s="1"/>
  <c r="BQ120" i="4" a="1"/>
  <c r="BQ120" i="4" s="1"/>
  <c r="BO120" i="4" a="1"/>
  <c r="BO120" i="4" s="1"/>
  <c r="BM120" i="4" a="1"/>
  <c r="BM120" i="4" s="1"/>
  <c r="BZ120" i="4" s="1"/>
  <c r="BR120" i="4" a="1"/>
  <c r="BR120" i="4" s="1"/>
  <c r="AA120" i="4" a="1"/>
  <c r="AA120" i="4" s="1"/>
  <c r="BW120" i="4" s="1" a="1"/>
  <c r="BW120" i="4" s="1"/>
  <c r="AC120" i="4" a="1"/>
  <c r="AC120" i="4" s="1"/>
  <c r="AF120" i="4" a="1"/>
  <c r="AF120" i="4" s="1"/>
  <c r="AD120" i="4" a="1"/>
  <c r="AD120" i="4" s="1"/>
  <c r="AB120" i="4" a="1"/>
  <c r="AB120" i="4" s="1"/>
  <c r="AO120" i="4" s="1"/>
  <c r="AG120" i="4" a="1"/>
  <c r="AG120" i="4" s="1"/>
  <c r="BS120" i="4" l="1"/>
  <c r="AH120" i="4"/>
  <c r="AE120" i="4"/>
  <c r="AI120" i="4" s="1"/>
  <c r="BP120" i="4"/>
  <c r="BT120" i="4" s="1"/>
  <c r="AM120" i="4" l="1"/>
  <c r="CA120" i="4"/>
  <c r="AR120" i="4"/>
  <c r="AP120" i="4"/>
  <c r="AQ120" i="4"/>
  <c r="CB120" i="4"/>
  <c r="CC120" i="4"/>
  <c r="BX120" i="4"/>
  <c r="AN120" i="4" l="1"/>
  <c r="AJ120" i="4" s="1"/>
  <c r="AK120" i="4" s="1"/>
  <c r="BY120" i="4"/>
  <c r="BU120" i="4" s="1"/>
  <c r="BV120" i="4" s="1"/>
  <c r="CD120" i="4" l="1"/>
  <c r="AS121" i="4" s="1"/>
  <c r="AT121" i="4" s="1" a="1"/>
  <c r="AT121" i="4" s="1"/>
  <c r="AZ121" i="4" s="1" a="1"/>
  <c r="AZ121" i="4" s="1"/>
  <c r="AW121" i="4" l="1" a="1"/>
  <c r="AW121" i="4" s="1"/>
  <c r="H121" i="4"/>
  <c r="I121" i="4" s="1" a="1"/>
  <c r="I121" i="4" s="1"/>
  <c r="K121" i="4" s="1" a="1"/>
  <c r="K121" i="4" s="1"/>
  <c r="AV121" i="4" a="1"/>
  <c r="AV121" i="4" s="1"/>
  <c r="AX121" i="4" a="1"/>
  <c r="AX121" i="4" s="1"/>
  <c r="AY121" i="4" a="1"/>
  <c r="AY121" i="4" s="1"/>
  <c r="N121" i="4" a="1"/>
  <c r="N121" i="4" s="1"/>
  <c r="M121" i="4" a="1"/>
  <c r="M121" i="4" s="1"/>
  <c r="O121" i="4" a="1"/>
  <c r="O121" i="4" s="1"/>
  <c r="L121" i="4" a="1"/>
  <c r="L121" i="4" s="1"/>
  <c r="BD121" i="4" a="1"/>
  <c r="BD121" i="4" s="1"/>
  <c r="BF121" i="4" s="1" a="1"/>
  <c r="BF121" i="4" s="1"/>
  <c r="BB121" i="4" a="1"/>
  <c r="BB121" i="4" s="1"/>
  <c r="BA121" i="4" a="1"/>
  <c r="BA121" i="4" s="1"/>
  <c r="AU121" i="4" a="1"/>
  <c r="AU121" i="4" s="1"/>
  <c r="BC121" i="4" a="1"/>
  <c r="BC121" i="4" s="1"/>
  <c r="BE121" i="4" s="1" a="1"/>
  <c r="BE121" i="4" s="1"/>
  <c r="S121" i="4" a="1"/>
  <c r="S121" i="4" s="1"/>
  <c r="U121" i="4" s="1" a="1"/>
  <c r="U121" i="4" s="1"/>
  <c r="Q121" i="4" a="1"/>
  <c r="Q121" i="4" s="1"/>
  <c r="P121" i="4" a="1"/>
  <c r="P121" i="4" s="1"/>
  <c r="J121" i="4" a="1"/>
  <c r="J121" i="4" s="1"/>
  <c r="R121" i="4" a="1"/>
  <c r="R121" i="4" s="1"/>
  <c r="T121" i="4" s="1" a="1"/>
  <c r="T121" i="4" s="1"/>
  <c r="X121" i="4" l="1"/>
  <c r="W121" i="4"/>
  <c r="V121" i="4"/>
  <c r="BI121" i="4"/>
  <c r="BH121" i="4"/>
  <c r="BG121" i="4"/>
  <c r="Y121" i="4" l="1"/>
  <c r="Z121" i="4" s="1"/>
  <c r="AA121" i="4" s="1" a="1"/>
  <c r="AA121" i="4" s="1"/>
  <c r="BW121" i="4" s="1" a="1"/>
  <c r="BW121" i="4" s="1"/>
  <c r="BJ121" i="4"/>
  <c r="BK121" i="4" s="1"/>
  <c r="BL121" i="4" s="1" a="1"/>
  <c r="BL121" i="4" s="1"/>
  <c r="AL121" i="4" s="1" a="1"/>
  <c r="AL121" i="4" s="1"/>
  <c r="AG121" i="4" l="1" a="1"/>
  <c r="AG121" i="4" s="1"/>
  <c r="AB121" i="4" a="1"/>
  <c r="AB121" i="4" s="1"/>
  <c r="AO121" i="4" s="1"/>
  <c r="AF121" i="4" a="1"/>
  <c r="AF121" i="4" s="1"/>
  <c r="AD121" i="4" a="1"/>
  <c r="AD121" i="4" s="1"/>
  <c r="AC121" i="4" a="1"/>
  <c r="AC121" i="4" s="1"/>
  <c r="BR121" i="4" a="1"/>
  <c r="BR121" i="4" s="1"/>
  <c r="BM121" i="4" a="1"/>
  <c r="BM121" i="4" s="1"/>
  <c r="BZ121" i="4" s="1"/>
  <c r="BO121" i="4" a="1"/>
  <c r="BO121" i="4" s="1"/>
  <c r="BQ121" i="4" a="1"/>
  <c r="BQ121" i="4" s="1"/>
  <c r="BN121" i="4" a="1"/>
  <c r="BN121" i="4" s="1"/>
  <c r="AH121" i="4" l="1"/>
  <c r="BS121" i="4"/>
  <c r="AE121" i="4"/>
  <c r="AI121" i="4" s="1"/>
  <c r="BP121" i="4"/>
  <c r="BT121" i="4" s="1"/>
  <c r="AM121" i="4" l="1"/>
  <c r="AQ121" i="4"/>
  <c r="CB121" i="4"/>
  <c r="CA121" i="4"/>
  <c r="BX121" i="4"/>
  <c r="BY121" i="4" s="1"/>
  <c r="BU121" i="4" s="1"/>
  <c r="BV121" i="4" s="1"/>
  <c r="AR121" i="4"/>
  <c r="AP121" i="4"/>
  <c r="CC121" i="4"/>
  <c r="AN121" i="4" l="1"/>
  <c r="AJ121" i="4" s="1"/>
  <c r="AK121" i="4" s="1"/>
  <c r="CD121" i="4" s="1"/>
  <c r="AS122" i="4" s="1"/>
  <c r="H122" i="4" l="1"/>
  <c r="I122" i="4" s="1" a="1"/>
  <c r="I122" i="4" s="1"/>
  <c r="L122" i="4" s="1" a="1"/>
  <c r="L122" i="4" s="1"/>
  <c r="AT122" i="4" a="1"/>
  <c r="AT122" i="4" s="1"/>
  <c r="AY122" i="4" s="1" a="1"/>
  <c r="AY122" i="4" s="1"/>
  <c r="K122" i="4" l="1" a="1"/>
  <c r="K122" i="4" s="1"/>
  <c r="M122" i="4" a="1"/>
  <c r="M122" i="4" s="1"/>
  <c r="N122" i="4" a="1"/>
  <c r="N122" i="4" s="1"/>
  <c r="O122" i="4" a="1"/>
  <c r="O122" i="4" s="1"/>
  <c r="AZ122" i="4" a="1"/>
  <c r="AZ122" i="4" s="1"/>
  <c r="AV122" i="4" a="1"/>
  <c r="AV122" i="4" s="1"/>
  <c r="AW122" i="4" a="1"/>
  <c r="AW122" i="4" s="1"/>
  <c r="AX122" i="4" a="1"/>
  <c r="AX122" i="4" s="1"/>
  <c r="BD122" i="4" a="1"/>
  <c r="BD122" i="4" s="1"/>
  <c r="BF122" i="4" s="1" a="1"/>
  <c r="BF122" i="4" s="1"/>
  <c r="BB122" i="4" a="1"/>
  <c r="BB122" i="4" s="1"/>
  <c r="BA122" i="4" a="1"/>
  <c r="BA122" i="4" s="1"/>
  <c r="AU122" i="4" a="1"/>
  <c r="AU122" i="4" s="1"/>
  <c r="BC122" i="4" a="1"/>
  <c r="BC122" i="4" s="1"/>
  <c r="BE122" i="4" s="1" a="1"/>
  <c r="BE122" i="4" s="1"/>
  <c r="S122" i="4" a="1"/>
  <c r="S122" i="4" s="1"/>
  <c r="U122" i="4" s="1" a="1"/>
  <c r="U122" i="4" s="1"/>
  <c r="Q122" i="4" a="1"/>
  <c r="Q122" i="4" s="1"/>
  <c r="P122" i="4" a="1"/>
  <c r="P122" i="4" s="1"/>
  <c r="J122" i="4" a="1"/>
  <c r="J122" i="4" s="1"/>
  <c r="R122" i="4" a="1"/>
  <c r="R122" i="4" s="1"/>
  <c r="T122" i="4" s="1" a="1"/>
  <c r="T122" i="4" s="1"/>
  <c r="X122" i="4" l="1"/>
  <c r="W122" i="4"/>
  <c r="V122" i="4"/>
  <c r="BI122" i="4"/>
  <c r="BH122" i="4"/>
  <c r="BG122" i="4"/>
  <c r="BJ122" i="4" l="1"/>
  <c r="BK122" i="4" s="1"/>
  <c r="BN122" i="4" s="1" a="1"/>
  <c r="BN122" i="4" s="1"/>
  <c r="Y122" i="4"/>
  <c r="Z122" i="4" s="1"/>
  <c r="AB122" i="4" s="1" a="1"/>
  <c r="AB122" i="4" s="1"/>
  <c r="AO122" i="4" s="1"/>
  <c r="AD122" i="4" l="1" a="1"/>
  <c r="AD122" i="4" s="1"/>
  <c r="AF122" i="4" a="1"/>
  <c r="AF122" i="4" s="1"/>
  <c r="AC122" i="4" a="1"/>
  <c r="AC122" i="4" s="1"/>
  <c r="AA122" i="4" a="1"/>
  <c r="AA122" i="4" s="1"/>
  <c r="BW122" i="4" s="1" a="1"/>
  <c r="BW122" i="4" s="1"/>
  <c r="BR122" i="4" a="1"/>
  <c r="BR122" i="4" s="1"/>
  <c r="BM122" i="4" a="1"/>
  <c r="BM122" i="4" s="1"/>
  <c r="BZ122" i="4" s="1"/>
  <c r="BO122" i="4" a="1"/>
  <c r="BO122" i="4" s="1"/>
  <c r="BP122" i="4" s="1"/>
  <c r="BQ122" i="4" a="1"/>
  <c r="BQ122" i="4" s="1"/>
  <c r="BL122" i="4" a="1"/>
  <c r="BL122" i="4" s="1"/>
  <c r="AL122" i="4" s="1" a="1"/>
  <c r="AL122" i="4" s="1"/>
  <c r="AG122" i="4" a="1"/>
  <c r="AG122" i="4" s="1"/>
  <c r="AE122" i="4" l="1"/>
  <c r="AI122" i="4" s="1"/>
  <c r="AH122" i="4"/>
  <c r="BS122" i="4"/>
  <c r="BT122" i="4"/>
  <c r="CB122" i="4" l="1"/>
  <c r="BX122" i="4"/>
  <c r="CC122" i="4"/>
  <c r="CA122" i="4"/>
  <c r="AQ122" i="4"/>
  <c r="AP122" i="4"/>
  <c r="AR122" i="4"/>
  <c r="AM122" i="4"/>
  <c r="AN122" i="4" s="1"/>
  <c r="AJ122" i="4" s="1"/>
  <c r="AK122" i="4" s="1"/>
  <c r="BY122" i="4" l="1"/>
  <c r="BU122" i="4" s="1"/>
  <c r="BV122" i="4" s="1"/>
  <c r="CD122" i="4" s="1"/>
  <c r="AS123" i="4" s="1"/>
  <c r="H123" i="4" l="1"/>
  <c r="I123" i="4" s="1" a="1"/>
  <c r="I123" i="4" s="1"/>
  <c r="M123" i="4" s="1" a="1"/>
  <c r="M123" i="4" s="1"/>
  <c r="AT123" i="4" a="1"/>
  <c r="AT123" i="4" s="1"/>
  <c r="AV123" i="4" s="1" a="1"/>
  <c r="AV123" i="4" s="1"/>
  <c r="K123" i="4" l="1" a="1"/>
  <c r="K123" i="4" s="1"/>
  <c r="L123" i="4" a="1"/>
  <c r="L123" i="4" s="1"/>
  <c r="N123" i="4" a="1"/>
  <c r="N123" i="4" s="1"/>
  <c r="AW123" i="4" a="1"/>
  <c r="AW123" i="4" s="1"/>
  <c r="O123" i="4" a="1"/>
  <c r="O123" i="4" s="1"/>
  <c r="AY123" i="4" a="1"/>
  <c r="AY123" i="4" s="1"/>
  <c r="AX123" i="4" a="1"/>
  <c r="AX123" i="4" s="1"/>
  <c r="AZ123" i="4" a="1"/>
  <c r="AZ123" i="4" s="1"/>
  <c r="BD123" i="4" a="1"/>
  <c r="BD123" i="4" s="1"/>
  <c r="BF123" i="4" s="1" a="1"/>
  <c r="BF123" i="4" s="1"/>
  <c r="BA123" i="4" a="1"/>
  <c r="BA123" i="4" s="1"/>
  <c r="AU123" i="4" a="1"/>
  <c r="AU123" i="4" s="1"/>
  <c r="BC123" i="4" a="1"/>
  <c r="BC123" i="4" s="1"/>
  <c r="BE123" i="4" s="1" a="1"/>
  <c r="BE123" i="4" s="1"/>
  <c r="BB123" i="4" a="1"/>
  <c r="BB123" i="4" s="1"/>
  <c r="S123" i="4" a="1"/>
  <c r="S123" i="4" s="1"/>
  <c r="U123" i="4" s="1" a="1"/>
  <c r="U123" i="4" s="1"/>
  <c r="P123" i="4" a="1"/>
  <c r="P123" i="4" s="1"/>
  <c r="J123" i="4" a="1"/>
  <c r="J123" i="4" s="1"/>
  <c r="R123" i="4" a="1"/>
  <c r="R123" i="4" s="1"/>
  <c r="T123" i="4" s="1" a="1"/>
  <c r="T123" i="4" s="1"/>
  <c r="Q123" i="4" a="1"/>
  <c r="Q123" i="4" s="1"/>
  <c r="X123" i="4" l="1"/>
  <c r="W123" i="4"/>
  <c r="V123" i="4"/>
  <c r="BI123" i="4"/>
  <c r="BH123" i="4"/>
  <c r="BG123" i="4"/>
  <c r="BJ123" i="4" l="1"/>
  <c r="BK123" i="4" s="1"/>
  <c r="BL123" i="4" s="1" a="1"/>
  <c r="BL123" i="4" s="1"/>
  <c r="AL123" i="4" s="1" a="1"/>
  <c r="AL123" i="4" s="1"/>
  <c r="Y123" i="4"/>
  <c r="Z123" i="4" s="1"/>
  <c r="AF123" i="4" s="1" a="1"/>
  <c r="AF123" i="4" s="1"/>
  <c r="AD123" i="4" l="1" a="1"/>
  <c r="AD123" i="4" s="1"/>
  <c r="BR123" i="4" a="1"/>
  <c r="BR123" i="4" s="1"/>
  <c r="AA123" i="4" a="1"/>
  <c r="AA123" i="4" s="1"/>
  <c r="BW123" i="4" s="1" a="1"/>
  <c r="BW123" i="4" s="1"/>
  <c r="AB123" i="4" a="1"/>
  <c r="AB123" i="4" s="1"/>
  <c r="AO123" i="4" s="1"/>
  <c r="BM123" i="4" a="1"/>
  <c r="BM123" i="4" s="1"/>
  <c r="BZ123" i="4" s="1"/>
  <c r="BQ123" i="4" a="1"/>
  <c r="BQ123" i="4" s="1"/>
  <c r="AC123" i="4" a="1"/>
  <c r="AC123" i="4" s="1"/>
  <c r="AE123" i="4" s="1"/>
  <c r="AI123" i="4" s="1"/>
  <c r="BO123" i="4" a="1"/>
  <c r="BO123" i="4" s="1"/>
  <c r="BN123" i="4" a="1"/>
  <c r="BN123" i="4" s="1"/>
  <c r="AG123" i="4" a="1"/>
  <c r="AG123" i="4" s="1"/>
  <c r="AH123" i="4" s="1"/>
  <c r="BS123" i="4" l="1"/>
  <c r="CB123" i="4" s="1"/>
  <c r="BP123" i="4"/>
  <c r="BT123" i="4" s="1"/>
  <c r="BX123" i="4"/>
  <c r="CA123" i="4" l="1"/>
  <c r="CC123" i="4"/>
  <c r="AR123" i="4"/>
  <c r="AQ123" i="4"/>
  <c r="AP123" i="4"/>
  <c r="AM123" i="4"/>
  <c r="BY123" i="4" s="1"/>
  <c r="BU123" i="4" s="1"/>
  <c r="BV123" i="4" s="1"/>
  <c r="AN123" i="4" l="1"/>
  <c r="AJ123" i="4" s="1"/>
  <c r="AK123" i="4" s="1"/>
  <c r="CD123" i="4" s="1"/>
  <c r="AS124" i="4" s="1"/>
  <c r="AT124" i="4" s="1" a="1"/>
  <c r="AT124" i="4" s="1"/>
  <c r="AW124" i="4" s="1" a="1"/>
  <c r="AW124" i="4" s="1"/>
  <c r="H124" i="4" l="1"/>
  <c r="I124" i="4" s="1" a="1"/>
  <c r="I124" i="4" s="1"/>
  <c r="K124" i="4" s="1" a="1"/>
  <c r="K124" i="4" s="1"/>
  <c r="AX124" i="4" a="1"/>
  <c r="AX124" i="4" s="1"/>
  <c r="AV124" i="4" a="1"/>
  <c r="AV124" i="4" s="1"/>
  <c r="AY124" i="4" a="1"/>
  <c r="AY124" i="4" s="1"/>
  <c r="AZ124" i="4" a="1"/>
  <c r="AZ124" i="4" s="1"/>
  <c r="BA124" i="4" a="1"/>
  <c r="BA124" i="4" s="1"/>
  <c r="AU124" i="4" a="1"/>
  <c r="AU124" i="4" s="1"/>
  <c r="BB124" i="4" a="1"/>
  <c r="BB124" i="4" s="1"/>
  <c r="BD124" i="4" a="1"/>
  <c r="BD124" i="4" s="1"/>
  <c r="BF124" i="4" s="1" a="1"/>
  <c r="BF124" i="4" s="1"/>
  <c r="BC124" i="4" a="1"/>
  <c r="BC124" i="4" s="1"/>
  <c r="BE124" i="4" s="1" a="1"/>
  <c r="BE124" i="4" s="1"/>
  <c r="L124" i="4" l="1" a="1"/>
  <c r="L124" i="4" s="1"/>
  <c r="N124" i="4" a="1"/>
  <c r="N124" i="4" s="1"/>
  <c r="O124" i="4" a="1"/>
  <c r="O124" i="4" s="1"/>
  <c r="R124" i="4" a="1"/>
  <c r="R124" i="4" s="1"/>
  <c r="T124" i="4" s="1" a="1"/>
  <c r="T124" i="4" s="1"/>
  <c r="Q124" i="4" a="1"/>
  <c r="Q124" i="4" s="1"/>
  <c r="S124" i="4" a="1"/>
  <c r="S124" i="4" s="1"/>
  <c r="U124" i="4" s="1" a="1"/>
  <c r="U124" i="4" s="1"/>
  <c r="P124" i="4" a="1"/>
  <c r="P124" i="4" s="1"/>
  <c r="J124" i="4" a="1"/>
  <c r="J124" i="4" s="1"/>
  <c r="M124" i="4" a="1"/>
  <c r="M124" i="4" s="1"/>
  <c r="BI124" i="4"/>
  <c r="BG124" i="4"/>
  <c r="BH124" i="4"/>
  <c r="W124" i="4" l="1"/>
  <c r="X124" i="4"/>
  <c r="Y124" i="4" s="1"/>
  <c r="Z124" i="4" s="1"/>
  <c r="AC124" i="4" s="1" a="1"/>
  <c r="AC124" i="4" s="1"/>
  <c r="V124" i="4"/>
  <c r="BJ124" i="4"/>
  <c r="BK124" i="4" s="1"/>
  <c r="BL124" i="4" s="1" a="1"/>
  <c r="BL124" i="4" s="1"/>
  <c r="AL124" i="4" s="1" a="1"/>
  <c r="AL124" i="4" s="1"/>
  <c r="AF124" i="4" l="1" a="1"/>
  <c r="AF124" i="4" s="1"/>
  <c r="AA124" i="4" a="1"/>
  <c r="AA124" i="4" s="1"/>
  <c r="BW124" i="4" s="1" a="1"/>
  <c r="BW124" i="4" s="1"/>
  <c r="AB124" i="4" a="1"/>
  <c r="AB124" i="4" s="1"/>
  <c r="AO124" i="4" s="1"/>
  <c r="AG124" i="4" a="1"/>
  <c r="AG124" i="4" s="1"/>
  <c r="AD124" i="4" a="1"/>
  <c r="AD124" i="4" s="1"/>
  <c r="AE124" i="4" s="1"/>
  <c r="AI124" i="4" s="1"/>
  <c r="BR124" i="4" a="1"/>
  <c r="BR124" i="4" s="1"/>
  <c r="BM124" i="4" a="1"/>
  <c r="BM124" i="4" s="1"/>
  <c r="BZ124" i="4" s="1"/>
  <c r="BO124" i="4" a="1"/>
  <c r="BO124" i="4" s="1"/>
  <c r="BQ124" i="4" a="1"/>
  <c r="BQ124" i="4" s="1"/>
  <c r="BN124" i="4" a="1"/>
  <c r="BN124" i="4" s="1"/>
  <c r="AH124" i="4" l="1"/>
  <c r="BS124" i="4"/>
  <c r="AR124" i="4" s="1"/>
  <c r="BP124" i="4"/>
  <c r="BT124" i="4" s="1"/>
  <c r="BX124" i="4"/>
  <c r="CB124" i="4"/>
  <c r="CA124" i="4"/>
  <c r="AP124" i="4"/>
  <c r="AQ124" i="4"/>
  <c r="CC124" i="4" l="1"/>
  <c r="AM124" i="4"/>
  <c r="AN124" i="4" s="1"/>
  <c r="AJ124" i="4" s="1"/>
  <c r="AK124" i="4" s="1"/>
  <c r="BY124" i="4" l="1"/>
  <c r="BU124" i="4" s="1"/>
  <c r="BV124" i="4" s="1"/>
  <c r="CD124" i="4" s="1"/>
  <c r="AS125" i="4" s="1"/>
  <c r="AT125" i="4" s="1" a="1"/>
  <c r="AT125" i="4" s="1"/>
  <c r="BA125" i="4" s="1" a="1"/>
  <c r="BA125" i="4" s="1"/>
  <c r="BD125" i="4" l="1" a="1"/>
  <c r="BD125" i="4" s="1"/>
  <c r="BF125" i="4" s="1" a="1"/>
  <c r="BF125" i="4" s="1"/>
  <c r="BB125" i="4" a="1"/>
  <c r="BB125" i="4" s="1"/>
  <c r="AX125" i="4" a="1"/>
  <c r="AX125" i="4" s="1"/>
  <c r="BC125" i="4" a="1"/>
  <c r="BC125" i="4" s="1"/>
  <c r="BE125" i="4" s="1" a="1"/>
  <c r="BE125" i="4" s="1"/>
  <c r="AU125" i="4" a="1"/>
  <c r="AU125" i="4" s="1"/>
  <c r="H125" i="4"/>
  <c r="I125" i="4" s="1" a="1"/>
  <c r="I125" i="4" s="1"/>
  <c r="O125" i="4" s="1" a="1"/>
  <c r="O125" i="4" s="1"/>
  <c r="AY125" i="4" a="1"/>
  <c r="AY125" i="4" s="1"/>
  <c r="AW125" i="4" a="1"/>
  <c r="AW125" i="4" s="1"/>
  <c r="AZ125" i="4" a="1"/>
  <c r="AZ125" i="4" s="1"/>
  <c r="AV125" i="4" a="1"/>
  <c r="AV125" i="4" s="1"/>
  <c r="BG125" i="4" l="1"/>
  <c r="BI125" i="4"/>
  <c r="BJ125" i="4" s="1"/>
  <c r="BK125" i="4" s="1"/>
  <c r="BL125" i="4" s="1" a="1"/>
  <c r="BL125" i="4" s="1"/>
  <c r="BH125" i="4"/>
  <c r="K125" i="4" a="1"/>
  <c r="K125" i="4" s="1"/>
  <c r="N125" i="4" a="1"/>
  <c r="N125" i="4" s="1"/>
  <c r="L125" i="4" a="1"/>
  <c r="L125" i="4" s="1"/>
  <c r="M125" i="4" a="1"/>
  <c r="M125" i="4" s="1"/>
  <c r="J125" i="4" a="1"/>
  <c r="J125" i="4" s="1"/>
  <c r="R125" i="4" a="1"/>
  <c r="R125" i="4" s="1"/>
  <c r="T125" i="4" s="1" a="1"/>
  <c r="T125" i="4" s="1"/>
  <c r="S125" i="4" a="1"/>
  <c r="S125" i="4" s="1"/>
  <c r="U125" i="4" s="1" a="1"/>
  <c r="U125" i="4" s="1"/>
  <c r="Q125" i="4" a="1"/>
  <c r="Q125" i="4" s="1"/>
  <c r="P125" i="4" a="1"/>
  <c r="P125" i="4" s="1"/>
  <c r="AL125" i="4" l="1" a="1"/>
  <c r="AL125" i="4" s="1"/>
  <c r="BM125" i="4" a="1"/>
  <c r="BM125" i="4" s="1"/>
  <c r="BZ125" i="4" s="1"/>
  <c r="BR125" i="4" a="1"/>
  <c r="BR125" i="4" s="1"/>
  <c r="BO125" i="4" a="1"/>
  <c r="BO125" i="4" s="1"/>
  <c r="BQ125" i="4" a="1"/>
  <c r="BQ125" i="4" s="1"/>
  <c r="X125" i="4"/>
  <c r="W125" i="4"/>
  <c r="V125" i="4"/>
  <c r="BN125" i="4" a="1"/>
  <c r="BN125" i="4" s="1"/>
  <c r="Y125" i="4" l="1"/>
  <c r="Z125" i="4" s="1"/>
  <c r="BP125" i="4"/>
  <c r="BT125" i="4" s="1"/>
  <c r="BS125" i="4"/>
  <c r="AA125" i="4" a="1"/>
  <c r="AA125" i="4" s="1"/>
  <c r="BW125" i="4" s="1" a="1"/>
  <c r="BW125" i="4" s="1"/>
  <c r="AD125" i="4" a="1"/>
  <c r="AD125" i="4" s="1"/>
  <c r="AC125" i="4" a="1"/>
  <c r="AC125" i="4" s="1"/>
  <c r="AF125" i="4" a="1"/>
  <c r="AF125" i="4" s="1"/>
  <c r="AB125" i="4" a="1"/>
  <c r="AB125" i="4" s="1"/>
  <c r="AO125" i="4" s="1"/>
  <c r="AG125" i="4" a="1"/>
  <c r="AG125" i="4" s="1"/>
  <c r="AE125" i="4" l="1"/>
  <c r="AI125" i="4" s="1"/>
  <c r="AM125" i="4" s="1"/>
  <c r="AH125" i="4"/>
  <c r="CB125" i="4" l="1"/>
  <c r="BX125" i="4"/>
  <c r="BY125" i="4" s="1"/>
  <c r="BU125" i="4" s="1"/>
  <c r="BV125" i="4" s="1"/>
  <c r="AQ125" i="4"/>
  <c r="CC125" i="4"/>
  <c r="CA125" i="4"/>
  <c r="AR125" i="4"/>
  <c r="AP125" i="4"/>
  <c r="AN125" i="4" l="1"/>
  <c r="AJ125" i="4" s="1"/>
  <c r="AK125" i="4" s="1"/>
  <c r="CD125" i="4" s="1"/>
  <c r="AS126" i="4" l="1"/>
  <c r="H126" i="4"/>
  <c r="AT126" i="4" l="1" a="1"/>
  <c r="AT126" i="4" s="1"/>
  <c r="BC126" i="4" s="1" a="1"/>
  <c r="BC126" i="4" s="1"/>
  <c r="BE126" i="4" s="1" a="1"/>
  <c r="BE126" i="4" s="1"/>
  <c r="I126" i="4" a="1"/>
  <c r="I126" i="4" s="1"/>
  <c r="R126" i="4" s="1" a="1"/>
  <c r="R126" i="4" s="1"/>
  <c r="T126" i="4" s="1" a="1"/>
  <c r="T126" i="4" s="1"/>
  <c r="BD126" i="4" l="1" a="1"/>
  <c r="BD126" i="4" s="1"/>
  <c r="BF126" i="4" s="1" a="1"/>
  <c r="BF126" i="4" s="1"/>
  <c r="BH126" i="4" s="1"/>
  <c r="AW126" i="4" a="1"/>
  <c r="AW126" i="4" s="1"/>
  <c r="K126" i="4" a="1"/>
  <c r="K126" i="4" s="1"/>
  <c r="O126" i="4" a="1"/>
  <c r="O126" i="4" s="1"/>
  <c r="M126" i="4" a="1"/>
  <c r="M126" i="4" s="1"/>
  <c r="N126" i="4" a="1"/>
  <c r="N126" i="4" s="1"/>
  <c r="L126" i="4" a="1"/>
  <c r="L126" i="4" s="1"/>
  <c r="AV126" i="4" a="1"/>
  <c r="AV126" i="4" s="1"/>
  <c r="AY126" i="4" a="1"/>
  <c r="AY126" i="4" s="1"/>
  <c r="AZ126" i="4" a="1"/>
  <c r="AZ126" i="4" s="1"/>
  <c r="AU126" i="4" a="1"/>
  <c r="AU126" i="4" s="1"/>
  <c r="AX126" i="4" a="1"/>
  <c r="AX126" i="4" s="1"/>
  <c r="BB126" i="4" a="1"/>
  <c r="BB126" i="4" s="1"/>
  <c r="BA126" i="4" a="1"/>
  <c r="BA126" i="4" s="1"/>
  <c r="Q126" i="4" a="1"/>
  <c r="Q126" i="4" s="1"/>
  <c r="J126" i="4" a="1"/>
  <c r="J126" i="4" s="1"/>
  <c r="P126" i="4" a="1"/>
  <c r="P126" i="4" s="1"/>
  <c r="S126" i="4" a="1"/>
  <c r="S126" i="4" s="1"/>
  <c r="U126" i="4" s="1" a="1"/>
  <c r="U126" i="4" s="1"/>
  <c r="V126" i="4" s="1"/>
  <c r="BI126" i="4" l="1"/>
  <c r="BJ126" i="4" s="1"/>
  <c r="BK126" i="4" s="1"/>
  <c r="BG126" i="4"/>
  <c r="W126" i="4"/>
  <c r="X126" i="4"/>
  <c r="Y126" i="4" s="1"/>
  <c r="Z126" i="4" s="1"/>
  <c r="AG126" i="4" s="1" a="1"/>
  <c r="AG126" i="4" s="1"/>
  <c r="BL126" i="4" l="1" a="1"/>
  <c r="BL126" i="4" s="1"/>
  <c r="AL126" i="4" s="1" a="1"/>
  <c r="AL126" i="4" s="1"/>
  <c r="BR126" i="4" a="1"/>
  <c r="BR126" i="4" s="1"/>
  <c r="BO126" i="4" a="1"/>
  <c r="BO126" i="4" s="1"/>
  <c r="BM126" i="4" a="1"/>
  <c r="BM126" i="4" s="1"/>
  <c r="BZ126" i="4" s="1"/>
  <c r="BQ126" i="4" a="1"/>
  <c r="BQ126" i="4" s="1"/>
  <c r="BS126" i="4" s="1"/>
  <c r="BN126" i="4" a="1"/>
  <c r="BN126" i="4" s="1"/>
  <c r="AB126" i="4" a="1"/>
  <c r="AB126" i="4" s="1"/>
  <c r="AO126" i="4" s="1"/>
  <c r="AF126" i="4" a="1"/>
  <c r="AF126" i="4" s="1"/>
  <c r="AH126" i="4" s="1"/>
  <c r="AC126" i="4" a="1"/>
  <c r="AC126" i="4" s="1"/>
  <c r="AA126" i="4" a="1"/>
  <c r="AA126" i="4" s="1"/>
  <c r="BW126" i="4" s="1" a="1"/>
  <c r="BW126" i="4" s="1"/>
  <c r="AD126" i="4" a="1"/>
  <c r="AD126" i="4" s="1"/>
  <c r="BP126" i="4" l="1"/>
  <c r="BT126" i="4" s="1"/>
  <c r="AE126" i="4"/>
  <c r="AI126" i="4" s="1"/>
  <c r="BX126" i="4" s="1"/>
  <c r="AP126" i="4"/>
  <c r="CC126" i="4"/>
  <c r="AQ126" i="4"/>
  <c r="AR126" i="4"/>
  <c r="CA126" i="4"/>
  <c r="CB126" i="4"/>
  <c r="AM126" i="4" l="1"/>
  <c r="AN126" i="4" s="1"/>
  <c r="AJ126" i="4" s="1"/>
  <c r="AK126" i="4" s="1"/>
  <c r="BY126" i="4" l="1"/>
  <c r="BU126" i="4" s="1"/>
  <c r="BV126" i="4" s="1"/>
  <c r="CD126" i="4" s="1"/>
  <c r="AS127" i="4" s="1"/>
  <c r="AT127" i="4" s="1" a="1"/>
  <c r="AT127" i="4" s="1"/>
  <c r="AZ127" i="4" s="1" a="1"/>
  <c r="AZ127" i="4" s="1"/>
  <c r="H127" i="4" l="1"/>
  <c r="I127" i="4" s="1" a="1"/>
  <c r="I127" i="4" s="1"/>
  <c r="O127" i="4" s="1" a="1"/>
  <c r="O127" i="4" s="1"/>
  <c r="AV127" i="4" a="1"/>
  <c r="AV127" i="4" s="1"/>
  <c r="AW127" i="4" a="1"/>
  <c r="AW127" i="4" s="1"/>
  <c r="AX127" i="4" a="1"/>
  <c r="AX127" i="4" s="1"/>
  <c r="AY127" i="4" a="1"/>
  <c r="AY127" i="4" s="1"/>
  <c r="BA127" i="4" a="1"/>
  <c r="BA127" i="4" s="1"/>
  <c r="AU127" i="4" a="1"/>
  <c r="AU127" i="4" s="1"/>
  <c r="BC127" i="4" a="1"/>
  <c r="BC127" i="4" s="1"/>
  <c r="BE127" i="4" s="1" a="1"/>
  <c r="BE127" i="4" s="1"/>
  <c r="BD127" i="4" a="1"/>
  <c r="BD127" i="4" s="1"/>
  <c r="BF127" i="4" s="1" a="1"/>
  <c r="BF127" i="4" s="1"/>
  <c r="BB127" i="4" a="1"/>
  <c r="BB127" i="4" s="1"/>
  <c r="L127" i="4" l="1" a="1"/>
  <c r="L127" i="4" s="1"/>
  <c r="K127" i="4" a="1"/>
  <c r="K127" i="4" s="1"/>
  <c r="P127" i="4" a="1"/>
  <c r="P127" i="4" s="1"/>
  <c r="N127" i="4" a="1"/>
  <c r="N127" i="4" s="1"/>
  <c r="M127" i="4" a="1"/>
  <c r="M127" i="4" s="1"/>
  <c r="S127" i="4" a="1"/>
  <c r="S127" i="4" s="1"/>
  <c r="U127" i="4" s="1" a="1"/>
  <c r="U127" i="4" s="1"/>
  <c r="R127" i="4" a="1"/>
  <c r="R127" i="4" s="1"/>
  <c r="T127" i="4" s="1" a="1"/>
  <c r="T127" i="4" s="1"/>
  <c r="Q127" i="4" a="1"/>
  <c r="Q127" i="4" s="1"/>
  <c r="J127" i="4" a="1"/>
  <c r="J127" i="4" s="1"/>
  <c r="BH127" i="4"/>
  <c r="BG127" i="4"/>
  <c r="BI127" i="4"/>
  <c r="BJ127" i="4" s="1"/>
  <c r="BK127" i="4" s="1"/>
  <c r="BN127" i="4" s="1" a="1"/>
  <c r="BN127" i="4" s="1"/>
  <c r="V127" i="4" l="1"/>
  <c r="X127" i="4"/>
  <c r="W127" i="4"/>
  <c r="BM127" i="4" a="1"/>
  <c r="BM127" i="4" s="1"/>
  <c r="BZ127" i="4" s="1"/>
  <c r="BR127" i="4" a="1"/>
  <c r="BR127" i="4" s="1"/>
  <c r="BO127" i="4" a="1"/>
  <c r="BO127" i="4" s="1"/>
  <c r="BP127" i="4" s="1"/>
  <c r="BQ127" i="4" a="1"/>
  <c r="BQ127" i="4" s="1"/>
  <c r="BL127" i="4" a="1"/>
  <c r="BL127" i="4" s="1"/>
  <c r="AL127" i="4" s="1" a="1"/>
  <c r="AL127" i="4" s="1"/>
  <c r="Y127" i="4" l="1"/>
  <c r="Z127" i="4" s="1"/>
  <c r="BS127" i="4"/>
  <c r="BT127" i="4"/>
  <c r="AC127" i="4" l="1" a="1"/>
  <c r="AC127" i="4" s="1"/>
  <c r="AD127" i="4" a="1"/>
  <c r="AD127" i="4" s="1"/>
  <c r="AF127" i="4" a="1"/>
  <c r="AF127" i="4" s="1"/>
  <c r="AB127" i="4" a="1"/>
  <c r="AB127" i="4" s="1"/>
  <c r="AO127" i="4" s="1"/>
  <c r="AA127" i="4" a="1"/>
  <c r="AA127" i="4" s="1"/>
  <c r="BW127" i="4" s="1" a="1"/>
  <c r="BW127" i="4" s="1"/>
  <c r="AG127" i="4" a="1"/>
  <c r="AG127" i="4" s="1"/>
  <c r="AH127" i="4" l="1"/>
  <c r="AP127" i="4" s="1"/>
  <c r="AE127" i="4"/>
  <c r="AI127" i="4" s="1"/>
  <c r="CA127" i="4" l="1"/>
  <c r="AQ127" i="4"/>
  <c r="AR127" i="4"/>
  <c r="CC127" i="4"/>
  <c r="CB127" i="4"/>
  <c r="BX127" i="4"/>
  <c r="AM127" i="4"/>
  <c r="BY127" i="4" l="1"/>
  <c r="BU127" i="4" s="1"/>
  <c r="BV127" i="4" s="1"/>
  <c r="AN127" i="4"/>
  <c r="AJ127" i="4" s="1"/>
  <c r="AK127" i="4" s="1"/>
  <c r="CD127" i="4" l="1"/>
  <c r="H128" i="4" s="1"/>
  <c r="I128" i="4" s="1" a="1"/>
  <c r="I128" i="4" s="1"/>
  <c r="M128" i="4" s="1" a="1"/>
  <c r="M128" i="4" s="1"/>
  <c r="AS128" i="4" l="1"/>
  <c r="AT128" i="4" s="1" a="1"/>
  <c r="AT128" i="4" s="1"/>
  <c r="AY128" i="4" s="1" a="1"/>
  <c r="AY128" i="4" s="1"/>
  <c r="P128" i="4" a="1"/>
  <c r="P128" i="4" s="1"/>
  <c r="Q128" i="4" a="1"/>
  <c r="Q128" i="4" s="1"/>
  <c r="N128" i="4" a="1"/>
  <c r="N128" i="4" s="1"/>
  <c r="L128" i="4" a="1"/>
  <c r="L128" i="4" s="1"/>
  <c r="O128" i="4" a="1"/>
  <c r="O128" i="4" s="1"/>
  <c r="K128" i="4" a="1"/>
  <c r="K128" i="4" s="1"/>
  <c r="R128" i="4" a="1"/>
  <c r="R128" i="4" s="1"/>
  <c r="T128" i="4" s="1" a="1"/>
  <c r="T128" i="4" s="1"/>
  <c r="J128" i="4" a="1"/>
  <c r="J128" i="4" s="1"/>
  <c r="S128" i="4" a="1"/>
  <c r="S128" i="4" s="1"/>
  <c r="U128" i="4" s="1" a="1"/>
  <c r="U128" i="4" s="1"/>
  <c r="X128" i="4" l="1"/>
  <c r="AW128" i="4" a="1"/>
  <c r="AW128" i="4" s="1"/>
  <c r="AX128" i="4" a="1"/>
  <c r="AX128" i="4" s="1"/>
  <c r="V128" i="4"/>
  <c r="W128" i="4"/>
  <c r="AV128" i="4" a="1"/>
  <c r="AV128" i="4" s="1"/>
  <c r="AZ128" i="4" a="1"/>
  <c r="AZ128" i="4" s="1"/>
  <c r="BC128" i="4" a="1"/>
  <c r="BC128" i="4" s="1"/>
  <c r="BE128" i="4" s="1" a="1"/>
  <c r="BE128" i="4" s="1"/>
  <c r="BD128" i="4" a="1"/>
  <c r="BD128" i="4" s="1"/>
  <c r="BF128" i="4" s="1" a="1"/>
  <c r="BF128" i="4" s="1"/>
  <c r="BA128" i="4" a="1"/>
  <c r="BA128" i="4" s="1"/>
  <c r="BB128" i="4" a="1"/>
  <c r="BB128" i="4" s="1"/>
  <c r="AU128" i="4" a="1"/>
  <c r="AU128" i="4" s="1"/>
  <c r="Y128" i="4" l="1"/>
  <c r="Z128" i="4" s="1"/>
  <c r="BG128" i="4"/>
  <c r="BH128" i="4"/>
  <c r="BI128" i="4"/>
  <c r="BJ128" i="4" s="1"/>
  <c r="BK128" i="4" s="1"/>
  <c r="AG128" i="4" l="1" a="1"/>
  <c r="AG128" i="4" s="1"/>
  <c r="AA128" i="4" a="1"/>
  <c r="AA128" i="4" s="1"/>
  <c r="BW128" i="4" s="1" a="1"/>
  <c r="BW128" i="4" s="1"/>
  <c r="AC128" i="4" a="1"/>
  <c r="AC128" i="4" s="1"/>
  <c r="AB128" i="4" a="1"/>
  <c r="AB128" i="4" s="1"/>
  <c r="AO128" i="4" s="1"/>
  <c r="AD128" i="4" a="1"/>
  <c r="AD128" i="4" s="1"/>
  <c r="AF128" i="4" a="1"/>
  <c r="AF128" i="4" s="1"/>
  <c r="BL128" i="4" a="1"/>
  <c r="BL128" i="4" s="1"/>
  <c r="AL128" i="4" s="1" a="1"/>
  <c r="AL128" i="4" s="1"/>
  <c r="BQ128" i="4" a="1"/>
  <c r="BQ128" i="4" s="1"/>
  <c r="BN128" i="4" a="1"/>
  <c r="BN128" i="4" s="1"/>
  <c r="BO128" i="4" a="1"/>
  <c r="BO128" i="4" s="1"/>
  <c r="BM128" i="4" a="1"/>
  <c r="BM128" i="4" s="1"/>
  <c r="BZ128" i="4" s="1"/>
  <c r="BR128" i="4" a="1"/>
  <c r="BR128" i="4" s="1"/>
  <c r="AH128" i="4" l="1"/>
  <c r="AE128" i="4"/>
  <c r="AI128" i="4" s="1"/>
  <c r="BS128" i="4"/>
  <c r="BP128" i="4"/>
  <c r="BT128" i="4" s="1"/>
  <c r="CB128" i="4" l="1"/>
  <c r="BX128" i="4"/>
  <c r="AM128" i="4"/>
  <c r="AN128" i="4" s="1"/>
  <c r="AJ128" i="4" s="1"/>
  <c r="AK128" i="4" s="1"/>
  <c r="CA128" i="4"/>
  <c r="AP128" i="4"/>
  <c r="AQ128" i="4"/>
  <c r="CC128" i="4"/>
  <c r="AR128" i="4"/>
  <c r="BY128" i="4" l="1"/>
  <c r="BU128" i="4" s="1"/>
  <c r="BV128" i="4" s="1"/>
  <c r="CD128" i="4" s="1"/>
  <c r="AS129" i="4" l="1"/>
  <c r="AT129" i="4" s="1" a="1"/>
  <c r="AT129" i="4" s="1"/>
  <c r="AY129" i="4" s="1" a="1"/>
  <c r="AY129" i="4" s="1"/>
  <c r="H129" i="4"/>
  <c r="AZ129" i="4" a="1"/>
  <c r="AZ129" i="4" s="1"/>
  <c r="I129" i="4" a="1"/>
  <c r="I129" i="4" s="1"/>
  <c r="N129" i="4" s="1" a="1"/>
  <c r="N129" i="4" s="1"/>
  <c r="O129" i="4" a="1"/>
  <c r="O129" i="4" s="1"/>
  <c r="K129" i="4" a="1"/>
  <c r="K129" i="4" s="1"/>
  <c r="AX129" i="4" a="1"/>
  <c r="AX129" i="4" s="1"/>
  <c r="AW129" i="4" a="1"/>
  <c r="AW129" i="4" s="1"/>
  <c r="AV129" i="4" a="1"/>
  <c r="AV129" i="4" s="1"/>
  <c r="BB129" i="4" a="1"/>
  <c r="BB129" i="4" s="1"/>
  <c r="BD129" i="4" a="1"/>
  <c r="BD129" i="4" s="1"/>
  <c r="BF129" i="4" s="1" a="1"/>
  <c r="BF129" i="4" s="1"/>
  <c r="AU129" i="4" a="1"/>
  <c r="AU129" i="4" s="1"/>
  <c r="BA129" i="4" a="1"/>
  <c r="BA129" i="4" s="1"/>
  <c r="BC129" i="4" l="1" a="1"/>
  <c r="BC129" i="4" s="1"/>
  <c r="BE129" i="4" s="1" a="1"/>
  <c r="BE129" i="4" s="1"/>
  <c r="BG129" i="4" s="1"/>
  <c r="L129" i="4" a="1"/>
  <c r="L129" i="4" s="1"/>
  <c r="M129" i="4" a="1"/>
  <c r="M129" i="4" s="1"/>
  <c r="Q129" i="4" a="1"/>
  <c r="Q129" i="4" s="1"/>
  <c r="P129" i="4" a="1"/>
  <c r="P129" i="4" s="1"/>
  <c r="J129" i="4" a="1"/>
  <c r="J129" i="4" s="1"/>
  <c r="R129" i="4" a="1"/>
  <c r="R129" i="4" s="1"/>
  <c r="T129" i="4" s="1" a="1"/>
  <c r="T129" i="4" s="1"/>
  <c r="S129" i="4" a="1"/>
  <c r="S129" i="4" s="1"/>
  <c r="U129" i="4" s="1" a="1"/>
  <c r="U129" i="4" s="1"/>
  <c r="BI129" i="4" l="1"/>
  <c r="BJ129" i="4" s="1"/>
  <c r="BK129" i="4" s="1"/>
  <c r="BH129" i="4"/>
  <c r="W129" i="4"/>
  <c r="X129" i="4"/>
  <c r="Y129" i="4" s="1"/>
  <c r="Z129" i="4" s="1"/>
  <c r="V129" i="4"/>
  <c r="BL129" i="4" a="1"/>
  <c r="BL129" i="4" s="1"/>
  <c r="AL129" i="4" s="1" a="1"/>
  <c r="AL129" i="4" s="1"/>
  <c r="BQ129" i="4" a="1"/>
  <c r="BQ129" i="4" s="1"/>
  <c r="BO129" i="4" a="1"/>
  <c r="BO129" i="4" s="1"/>
  <c r="BR129" i="4" a="1"/>
  <c r="BR129" i="4" s="1"/>
  <c r="BN129" i="4" a="1"/>
  <c r="BN129" i="4" s="1"/>
  <c r="BM129" i="4" a="1"/>
  <c r="BM129" i="4" s="1"/>
  <c r="BZ129" i="4" s="1"/>
  <c r="AA129" i="4" l="1" a="1"/>
  <c r="AA129" i="4" s="1"/>
  <c r="BW129" i="4" s="1" a="1"/>
  <c r="BW129" i="4" s="1"/>
  <c r="AD129" i="4" a="1"/>
  <c r="AD129" i="4" s="1"/>
  <c r="AC129" i="4" a="1"/>
  <c r="AC129" i="4" s="1"/>
  <c r="AF129" i="4" a="1"/>
  <c r="AF129" i="4" s="1"/>
  <c r="AB129" i="4" a="1"/>
  <c r="AB129" i="4" s="1"/>
  <c r="AO129" i="4" s="1"/>
  <c r="AG129" i="4" a="1"/>
  <c r="AG129" i="4" s="1"/>
  <c r="BS129" i="4"/>
  <c r="BP129" i="4"/>
  <c r="BT129" i="4" s="1"/>
  <c r="AM129" i="4" l="1"/>
  <c r="AE129" i="4"/>
  <c r="AI129" i="4" s="1"/>
  <c r="AH129" i="4"/>
  <c r="BX129" i="4" l="1"/>
  <c r="BY129" i="4" s="1"/>
  <c r="BU129" i="4" s="1"/>
  <c r="BV129" i="4" s="1"/>
  <c r="AR129" i="4"/>
  <c r="CA129" i="4"/>
  <c r="CB129" i="4"/>
  <c r="AQ129" i="4"/>
  <c r="AP129" i="4"/>
  <c r="AN129" i="4"/>
  <c r="AJ129" i="4" s="1"/>
  <c r="AK129" i="4" s="1"/>
  <c r="CC129" i="4"/>
  <c r="CD129" i="4" l="1"/>
  <c r="AS130" i="4" s="1"/>
  <c r="AT130" i="4" s="1" a="1"/>
  <c r="AT130" i="4" s="1"/>
  <c r="BA130" i="4" s="1" a="1"/>
  <c r="BA130" i="4" s="1"/>
  <c r="H130" i="4" l="1"/>
  <c r="AU130" i="4" a="1"/>
  <c r="AU130" i="4" s="1"/>
  <c r="BB130" i="4" a="1"/>
  <c r="BB130" i="4" s="1"/>
  <c r="AY130" i="4" a="1"/>
  <c r="AY130" i="4" s="1"/>
  <c r="AX130" i="4" a="1"/>
  <c r="AX130" i="4" s="1"/>
  <c r="AV130" i="4" a="1"/>
  <c r="AV130" i="4" s="1"/>
  <c r="AZ130" i="4" a="1"/>
  <c r="AZ130" i="4" s="1"/>
  <c r="AW130" i="4" a="1"/>
  <c r="AW130" i="4" s="1"/>
  <c r="BC130" i="4" a="1"/>
  <c r="BC130" i="4" s="1"/>
  <c r="BE130" i="4" s="1" a="1"/>
  <c r="BE130" i="4" s="1"/>
  <c r="BD130" i="4" a="1"/>
  <c r="BD130" i="4" s="1"/>
  <c r="BF130" i="4" s="1" a="1"/>
  <c r="BF130" i="4" s="1"/>
  <c r="I130" i="4" l="1" a="1"/>
  <c r="I130" i="4" s="1"/>
  <c r="M130" i="4" s="1" a="1"/>
  <c r="M130" i="4" s="1"/>
  <c r="N130" i="4" a="1"/>
  <c r="N130" i="4" s="1"/>
  <c r="BG130" i="4"/>
  <c r="BH130" i="4"/>
  <c r="BI130" i="4"/>
  <c r="BJ130" i="4" s="1"/>
  <c r="BK130" i="4" s="1"/>
  <c r="O130" i="4" l="1" a="1"/>
  <c r="O130" i="4" s="1"/>
  <c r="R130" i="4" a="1"/>
  <c r="R130" i="4" s="1"/>
  <c r="T130" i="4" s="1" a="1"/>
  <c r="T130" i="4" s="1"/>
  <c r="L130" i="4" a="1"/>
  <c r="L130" i="4" s="1"/>
  <c r="K130" i="4" a="1"/>
  <c r="K130" i="4" s="1"/>
  <c r="Q130" i="4" a="1"/>
  <c r="Q130" i="4" s="1"/>
  <c r="P130" i="4" a="1"/>
  <c r="P130" i="4" s="1"/>
  <c r="S130" i="4" a="1"/>
  <c r="S130" i="4" s="1"/>
  <c r="U130" i="4" s="1" a="1"/>
  <c r="U130" i="4" s="1"/>
  <c r="X130" i="4" s="1"/>
  <c r="J130" i="4" a="1"/>
  <c r="J130" i="4" s="1"/>
  <c r="BL130" i="4" a="1"/>
  <c r="BL130" i="4" s="1"/>
  <c r="BQ130" i="4" a="1"/>
  <c r="BQ130" i="4" s="1"/>
  <c r="BN130" i="4" a="1"/>
  <c r="BN130" i="4" s="1"/>
  <c r="BM130" i="4" a="1"/>
  <c r="BM130" i="4" s="1"/>
  <c r="BZ130" i="4" s="1"/>
  <c r="BR130" i="4" a="1"/>
  <c r="BR130" i="4" s="1"/>
  <c r="BO130" i="4" a="1"/>
  <c r="BO130" i="4" s="1"/>
  <c r="AL130" i="4" l="1" a="1"/>
  <c r="AL130" i="4" s="1"/>
  <c r="V130" i="4"/>
  <c r="Y130" i="4" s="1"/>
  <c r="Z130" i="4" s="1"/>
  <c r="W130" i="4"/>
  <c r="BS130" i="4"/>
  <c r="BP130" i="4"/>
  <c r="BT130" i="4" s="1"/>
  <c r="AF130" i="4" l="1" a="1"/>
  <c r="AF130" i="4" s="1"/>
  <c r="AG130" i="4" a="1"/>
  <c r="AG130" i="4" s="1"/>
  <c r="AA130" i="4" a="1"/>
  <c r="AA130" i="4" s="1"/>
  <c r="BW130" i="4" s="1" a="1"/>
  <c r="BW130" i="4" s="1"/>
  <c r="AB130" i="4" a="1"/>
  <c r="AB130" i="4" s="1"/>
  <c r="AO130" i="4" s="1"/>
  <c r="AD130" i="4" a="1"/>
  <c r="AD130" i="4" s="1"/>
  <c r="AC130" i="4" a="1"/>
  <c r="AC130" i="4" s="1"/>
  <c r="AM130" i="4"/>
  <c r="AH130" i="4" l="1"/>
  <c r="AR130" i="4" s="1"/>
  <c r="AE130" i="4"/>
  <c r="AI130" i="4" s="1"/>
  <c r="CB130" i="4"/>
  <c r="BX130" i="4"/>
  <c r="AN130" i="4" s="1"/>
  <c r="AJ130" i="4" s="1"/>
  <c r="AK130" i="4" s="1"/>
  <c r="AQ130" i="4"/>
  <c r="CA130" i="4"/>
  <c r="CC130" i="4"/>
  <c r="AP130" i="4"/>
  <c r="BY130" i="4" l="1"/>
  <c r="BU130" i="4" s="1"/>
  <c r="BV130" i="4" s="1"/>
  <c r="CD130" i="4" s="1"/>
  <c r="AS131" i="4" s="1"/>
  <c r="AT131" i="4" l="1" a="1"/>
  <c r="AT131" i="4" s="1"/>
  <c r="AW131" i="4" s="1" a="1"/>
  <c r="AW131" i="4" s="1"/>
  <c r="AX131" i="4" a="1"/>
  <c r="AX131" i="4" s="1"/>
  <c r="AY131" i="4" a="1"/>
  <c r="AY131" i="4" s="1"/>
  <c r="AV131" i="4" a="1"/>
  <c r="AV131" i="4" s="1"/>
  <c r="H131" i="4"/>
  <c r="AZ131" i="4" a="1"/>
  <c r="AZ131" i="4" s="1"/>
  <c r="AU131" i="4" l="1" a="1"/>
  <c r="AU131" i="4" s="1"/>
  <c r="BC131" i="4" a="1"/>
  <c r="BC131" i="4" s="1"/>
  <c r="BE131" i="4" s="1" a="1"/>
  <c r="BE131" i="4" s="1"/>
  <c r="BB131" i="4" a="1"/>
  <c r="BB131" i="4" s="1"/>
  <c r="BD131" i="4" a="1"/>
  <c r="BD131" i="4" s="1"/>
  <c r="BF131" i="4" s="1" a="1"/>
  <c r="BF131" i="4" s="1"/>
  <c r="BA131" i="4" a="1"/>
  <c r="BA131" i="4" s="1"/>
  <c r="I131" i="4" a="1"/>
  <c r="I131" i="4" s="1"/>
  <c r="K131" i="4" s="1" a="1"/>
  <c r="K131" i="4" s="1"/>
  <c r="M131" i="4" a="1"/>
  <c r="M131" i="4" s="1"/>
  <c r="N131" i="4" l="1" a="1"/>
  <c r="N131" i="4" s="1"/>
  <c r="O131" i="4" a="1"/>
  <c r="O131" i="4" s="1"/>
  <c r="BH131" i="4"/>
  <c r="BI131" i="4"/>
  <c r="BJ131" i="4" s="1"/>
  <c r="BK131" i="4" s="1"/>
  <c r="BG131" i="4"/>
  <c r="L131" i="4" a="1"/>
  <c r="L131" i="4" s="1"/>
  <c r="J131" i="4" a="1"/>
  <c r="J131" i="4" s="1"/>
  <c r="P131" i="4" a="1"/>
  <c r="P131" i="4" s="1"/>
  <c r="S131" i="4" a="1"/>
  <c r="S131" i="4" s="1"/>
  <c r="U131" i="4" s="1" a="1"/>
  <c r="U131" i="4" s="1"/>
  <c r="Q131" i="4" a="1"/>
  <c r="Q131" i="4" s="1"/>
  <c r="R131" i="4" a="1"/>
  <c r="R131" i="4" s="1"/>
  <c r="T131" i="4" s="1" a="1"/>
  <c r="T131" i="4" s="1"/>
  <c r="BL131" i="4" l="1" a="1"/>
  <c r="BL131" i="4" s="1"/>
  <c r="AL131" i="4" s="1" a="1"/>
  <c r="AL131" i="4" s="1"/>
  <c r="BM131" i="4" a="1"/>
  <c r="BM131" i="4" s="1"/>
  <c r="BZ131" i="4" s="1"/>
  <c r="BR131" i="4" a="1"/>
  <c r="BR131" i="4" s="1"/>
  <c r="BN131" i="4" a="1"/>
  <c r="BN131" i="4" s="1"/>
  <c r="BO131" i="4" a="1"/>
  <c r="BO131" i="4" s="1"/>
  <c r="BQ131" i="4" a="1"/>
  <c r="BQ131" i="4" s="1"/>
  <c r="W131" i="4"/>
  <c r="V131" i="4"/>
  <c r="X131" i="4"/>
  <c r="Y131" i="4" s="1"/>
  <c r="Z131" i="4" s="1"/>
  <c r="BP131" i="4" l="1"/>
  <c r="BT131" i="4"/>
  <c r="BS131" i="4"/>
  <c r="AM131" i="4" s="1"/>
  <c r="AA131" i="4" a="1"/>
  <c r="AA131" i="4" s="1"/>
  <c r="BW131" i="4" s="1" a="1"/>
  <c r="BW131" i="4" s="1"/>
  <c r="AF131" i="4" a="1"/>
  <c r="AF131" i="4" s="1"/>
  <c r="AD131" i="4" a="1"/>
  <c r="AD131" i="4" s="1"/>
  <c r="AG131" i="4" a="1"/>
  <c r="AG131" i="4" s="1"/>
  <c r="AH131" i="4" s="1"/>
  <c r="CC131" i="4" s="1"/>
  <c r="AB131" i="4" a="1"/>
  <c r="AB131" i="4" s="1"/>
  <c r="AO131" i="4" s="1"/>
  <c r="AC131" i="4" a="1"/>
  <c r="AC131" i="4" s="1"/>
  <c r="AP131" i="4" l="1"/>
  <c r="AE131" i="4"/>
  <c r="AI131" i="4" s="1"/>
  <c r="CB131" i="4"/>
  <c r="CA131" i="4"/>
  <c r="AQ131" i="4"/>
  <c r="AR131" i="4"/>
  <c r="BX131" i="4"/>
  <c r="AN131" i="4" l="1"/>
  <c r="AJ131" i="4" s="1"/>
  <c r="AK131" i="4" s="1"/>
  <c r="BY131" i="4"/>
  <c r="BU131" i="4" s="1"/>
  <c r="BV131" i="4" s="1"/>
  <c r="CD131" i="4" l="1"/>
  <c r="AS132" i="4" l="1"/>
  <c r="H132" i="4"/>
  <c r="I132" i="4" l="1" a="1"/>
  <c r="I132" i="4" s="1"/>
  <c r="M132" i="4" a="1"/>
  <c r="M132" i="4" s="1"/>
  <c r="L132" i="4" a="1"/>
  <c r="L132" i="4" s="1"/>
  <c r="N132" i="4" a="1"/>
  <c r="N132" i="4" s="1"/>
  <c r="O132" i="4" a="1"/>
  <c r="O132" i="4" s="1"/>
  <c r="K132" i="4" a="1"/>
  <c r="K132" i="4" s="1"/>
  <c r="AT132" i="4" a="1"/>
  <c r="AT132" i="4" s="1"/>
  <c r="AY132" i="4" s="1" a="1"/>
  <c r="AY132" i="4" s="1"/>
  <c r="AZ132" i="4" l="1" a="1"/>
  <c r="AZ132" i="4" s="1"/>
  <c r="BA132" i="4" a="1"/>
  <c r="BA132" i="4" s="1"/>
  <c r="BD132" i="4" a="1"/>
  <c r="BD132" i="4" s="1"/>
  <c r="BF132" i="4" s="1" a="1"/>
  <c r="BF132" i="4" s="1"/>
  <c r="BB132" i="4" a="1"/>
  <c r="BB132" i="4" s="1"/>
  <c r="AU132" i="4" a="1"/>
  <c r="AU132" i="4" s="1"/>
  <c r="BC132" i="4" a="1"/>
  <c r="BC132" i="4" s="1"/>
  <c r="BE132" i="4" s="1" a="1"/>
  <c r="BE132" i="4" s="1"/>
  <c r="AX132" i="4" a="1"/>
  <c r="AX132" i="4" s="1"/>
  <c r="AW132" i="4" a="1"/>
  <c r="AW132" i="4" s="1"/>
  <c r="AV132" i="4" a="1"/>
  <c r="AV132" i="4" s="1"/>
  <c r="Q132" i="4" a="1"/>
  <c r="Q132" i="4" s="1"/>
  <c r="S132" i="4" a="1"/>
  <c r="S132" i="4" s="1"/>
  <c r="U132" i="4" s="1" a="1"/>
  <c r="U132" i="4" s="1"/>
  <c r="P132" i="4" a="1"/>
  <c r="P132" i="4" s="1"/>
  <c r="J132" i="4" a="1"/>
  <c r="J132" i="4" s="1"/>
  <c r="R132" i="4" a="1"/>
  <c r="R132" i="4" s="1"/>
  <c r="T132" i="4" s="1" a="1"/>
  <c r="T132" i="4" s="1"/>
  <c r="BH132" i="4" l="1"/>
  <c r="BI132" i="4"/>
  <c r="BG132" i="4"/>
  <c r="X132" i="4"/>
  <c r="Y132" i="4" s="1"/>
  <c r="Z132" i="4" s="1"/>
  <c r="V132" i="4"/>
  <c r="W132" i="4"/>
  <c r="BJ132" i="4"/>
  <c r="BK132" i="4" s="1"/>
  <c r="BO132" i="4" l="1" a="1"/>
  <c r="BO132" i="4" s="1"/>
  <c r="BR132" i="4" a="1"/>
  <c r="BR132" i="4" s="1"/>
  <c r="BN132" i="4" a="1"/>
  <c r="BN132" i="4" s="1"/>
  <c r="BP132" i="4" s="1"/>
  <c r="BQ132" i="4" a="1"/>
  <c r="BQ132" i="4" s="1"/>
  <c r="BL132" i="4" a="1"/>
  <c r="BL132" i="4" s="1"/>
  <c r="AL132" i="4" s="1" a="1"/>
  <c r="AL132" i="4" s="1"/>
  <c r="BM132" i="4" a="1"/>
  <c r="BM132" i="4" s="1"/>
  <c r="BZ132" i="4" s="1"/>
  <c r="AD132" i="4" a="1"/>
  <c r="AD132" i="4" s="1"/>
  <c r="AF132" i="4" a="1"/>
  <c r="AF132" i="4" s="1"/>
  <c r="AG132" i="4" a="1"/>
  <c r="AG132" i="4" s="1"/>
  <c r="AA132" i="4" a="1"/>
  <c r="AA132" i="4" s="1"/>
  <c r="BW132" i="4" s="1" a="1"/>
  <c r="BW132" i="4" s="1"/>
  <c r="AB132" i="4" a="1"/>
  <c r="AB132" i="4" s="1"/>
  <c r="AO132" i="4" s="1"/>
  <c r="AC132" i="4" a="1"/>
  <c r="AC132" i="4" s="1"/>
  <c r="AE132" i="4" s="1"/>
  <c r="AH132" i="4" l="1"/>
  <c r="AI132" i="4"/>
  <c r="BT132" i="4"/>
  <c r="BX132" i="4"/>
  <c r="BS132" i="4"/>
  <c r="CA132" i="4" s="1"/>
  <c r="CC132" i="4" l="1"/>
  <c r="AR132" i="4"/>
  <c r="AP132" i="4"/>
  <c r="AQ132" i="4"/>
  <c r="CB132" i="4"/>
  <c r="AM132" i="4"/>
  <c r="AN132" i="4" s="1"/>
  <c r="AJ132" i="4" s="1"/>
  <c r="AK132" i="4" s="1"/>
  <c r="BY132" i="4" l="1"/>
  <c r="BU132" i="4" s="1"/>
  <c r="BV132" i="4" s="1"/>
  <c r="CD132" i="4" s="1"/>
  <c r="H133" i="4" l="1"/>
  <c r="AS133" i="4"/>
  <c r="AT133" i="4" l="1" a="1"/>
  <c r="AT133" i="4" s="1"/>
  <c r="AW133" i="4" s="1" a="1"/>
  <c r="AW133" i="4" s="1"/>
  <c r="AZ133" i="4" a="1"/>
  <c r="AZ133" i="4" s="1"/>
  <c r="AX133" i="4" a="1"/>
  <c r="AX133" i="4" s="1"/>
  <c r="AV133" i="4" a="1"/>
  <c r="AV133" i="4" s="1"/>
  <c r="I133" i="4" a="1"/>
  <c r="I133" i="4" s="1"/>
  <c r="N133" i="4" s="1" a="1"/>
  <c r="N133" i="4" s="1"/>
  <c r="K133" i="4" l="1" a="1"/>
  <c r="K133" i="4" s="1"/>
  <c r="O133" i="4" a="1"/>
  <c r="O133" i="4" s="1"/>
  <c r="M133" i="4" a="1"/>
  <c r="M133" i="4" s="1"/>
  <c r="L133" i="4" a="1"/>
  <c r="L133" i="4" s="1"/>
  <c r="S133" i="4" a="1"/>
  <c r="S133" i="4" s="1"/>
  <c r="U133" i="4" s="1" a="1"/>
  <c r="U133" i="4" s="1"/>
  <c r="Q133" i="4" a="1"/>
  <c r="Q133" i="4" s="1"/>
  <c r="P133" i="4" a="1"/>
  <c r="P133" i="4" s="1"/>
  <c r="J133" i="4" a="1"/>
  <c r="J133" i="4" s="1"/>
  <c r="R133" i="4" a="1"/>
  <c r="R133" i="4" s="1"/>
  <c r="T133" i="4" s="1" a="1"/>
  <c r="T133" i="4" s="1"/>
  <c r="AY133" i="4" a="1"/>
  <c r="AY133" i="4" s="1"/>
  <c r="BC133" i="4" a="1"/>
  <c r="BC133" i="4" s="1"/>
  <c r="BE133" i="4" s="1" a="1"/>
  <c r="BE133" i="4" s="1"/>
  <c r="BD133" i="4" a="1"/>
  <c r="BD133" i="4" s="1"/>
  <c r="BF133" i="4" s="1" a="1"/>
  <c r="BF133" i="4" s="1"/>
  <c r="AU133" i="4" a="1"/>
  <c r="AU133" i="4" s="1"/>
  <c r="BB133" i="4" a="1"/>
  <c r="BB133" i="4" s="1"/>
  <c r="BA133" i="4" a="1"/>
  <c r="BA133" i="4" s="1"/>
  <c r="BG133" i="4" l="1"/>
  <c r="BI133" i="4"/>
  <c r="BJ133" i="4" s="1"/>
  <c r="BK133" i="4" s="1"/>
  <c r="BH133" i="4"/>
  <c r="X133" i="4"/>
  <c r="Y133" i="4" s="1"/>
  <c r="Z133" i="4" s="1"/>
  <c r="W133" i="4"/>
  <c r="V133" i="4"/>
  <c r="AA133" i="4" l="1" a="1"/>
  <c r="AA133" i="4" s="1"/>
  <c r="BW133" i="4" s="1" a="1"/>
  <c r="BW133" i="4" s="1"/>
  <c r="AC133" i="4" a="1"/>
  <c r="AC133" i="4" s="1"/>
  <c r="AG133" i="4" a="1"/>
  <c r="AG133" i="4" s="1"/>
  <c r="AD133" i="4" a="1"/>
  <c r="AD133" i="4" s="1"/>
  <c r="AB133" i="4" a="1"/>
  <c r="AB133" i="4" s="1"/>
  <c r="AO133" i="4" s="1"/>
  <c r="AF133" i="4" a="1"/>
  <c r="AF133" i="4" s="1"/>
  <c r="BL133" i="4" a="1"/>
  <c r="BL133" i="4" s="1"/>
  <c r="AL133" i="4" s="1" a="1"/>
  <c r="AL133" i="4" s="1"/>
  <c r="BO133" i="4" a="1"/>
  <c r="BO133" i="4" s="1"/>
  <c r="BM133" i="4" a="1"/>
  <c r="BM133" i="4" s="1"/>
  <c r="BZ133" i="4" s="1"/>
  <c r="BR133" i="4" a="1"/>
  <c r="BR133" i="4" s="1"/>
  <c r="BN133" i="4" a="1"/>
  <c r="BN133" i="4" s="1"/>
  <c r="BQ133" i="4" a="1"/>
  <c r="BQ133" i="4" s="1"/>
  <c r="BP133" i="4" l="1"/>
  <c r="BT133" i="4"/>
  <c r="AH133" i="4"/>
  <c r="BS133" i="4"/>
  <c r="AM133" i="4" s="1"/>
  <c r="AE133" i="4"/>
  <c r="AI133" i="4" s="1"/>
  <c r="AQ133" i="4" l="1"/>
  <c r="AP133" i="4"/>
  <c r="AR133" i="4"/>
  <c r="BX133" i="4"/>
  <c r="AN133" i="4" s="1"/>
  <c r="AJ133" i="4" s="1"/>
  <c r="AK133" i="4" s="1"/>
  <c r="CC133" i="4"/>
  <c r="CA133" i="4"/>
  <c r="CB133" i="4"/>
  <c r="BY133" i="4" l="1"/>
  <c r="BU133" i="4" s="1"/>
  <c r="BV133" i="4" s="1"/>
  <c r="CD133" i="4" s="1"/>
  <c r="AS134" i="4" l="1"/>
  <c r="H134" i="4"/>
  <c r="I134" i="4" l="1" a="1"/>
  <c r="I134" i="4" s="1"/>
  <c r="M134" i="4" s="1" a="1"/>
  <c r="M134" i="4" s="1"/>
  <c r="L134" i="4" a="1"/>
  <c r="L134" i="4" s="1"/>
  <c r="O134" i="4" a="1"/>
  <c r="O134" i="4" s="1"/>
  <c r="AT134" i="4" a="1"/>
  <c r="AT134" i="4" s="1"/>
  <c r="AY134" i="4" s="1" a="1"/>
  <c r="AY134" i="4" s="1"/>
  <c r="AZ134" i="4" l="1" a="1"/>
  <c r="AZ134" i="4" s="1"/>
  <c r="AX134" i="4" a="1"/>
  <c r="AX134" i="4" s="1"/>
  <c r="AV134" i="4" a="1"/>
  <c r="AV134" i="4" s="1"/>
  <c r="AW134" i="4" a="1"/>
  <c r="AW134" i="4" s="1"/>
  <c r="K134" i="4" a="1"/>
  <c r="K134" i="4" s="1"/>
  <c r="BD134" i="4" a="1"/>
  <c r="BD134" i="4" s="1"/>
  <c r="BF134" i="4" s="1" a="1"/>
  <c r="BF134" i="4" s="1"/>
  <c r="BA134" i="4" a="1"/>
  <c r="BA134" i="4" s="1"/>
  <c r="BB134" i="4" a="1"/>
  <c r="BB134" i="4" s="1"/>
  <c r="BC134" i="4" a="1"/>
  <c r="BC134" i="4" s="1"/>
  <c r="BE134" i="4" s="1" a="1"/>
  <c r="BE134" i="4" s="1"/>
  <c r="AU134" i="4" a="1"/>
  <c r="AU134" i="4" s="1"/>
  <c r="N134" i="4" a="1"/>
  <c r="N134" i="4" s="1"/>
  <c r="P134" i="4" a="1"/>
  <c r="P134" i="4" s="1"/>
  <c r="R134" i="4" a="1"/>
  <c r="R134" i="4" s="1"/>
  <c r="T134" i="4" s="1" a="1"/>
  <c r="T134" i="4" s="1"/>
  <c r="S134" i="4" a="1"/>
  <c r="S134" i="4" s="1"/>
  <c r="U134" i="4" s="1" a="1"/>
  <c r="U134" i="4" s="1"/>
  <c r="Q134" i="4" a="1"/>
  <c r="Q134" i="4" s="1"/>
  <c r="J134" i="4" a="1"/>
  <c r="J134" i="4" s="1"/>
  <c r="BI134" i="4" l="1"/>
  <c r="BJ134" i="4" s="1"/>
  <c r="BK134" i="4" s="1"/>
  <c r="BH134" i="4"/>
  <c r="BG134" i="4"/>
  <c r="V134" i="4"/>
  <c r="X134" i="4"/>
  <c r="Y134" i="4" s="1"/>
  <c r="Z134" i="4" s="1"/>
  <c r="W134" i="4"/>
  <c r="AA134" i="4" l="1" a="1"/>
  <c r="AA134" i="4" s="1"/>
  <c r="BW134" i="4" s="1" a="1"/>
  <c r="BW134" i="4" s="1"/>
  <c r="AC134" i="4" a="1"/>
  <c r="AC134" i="4" s="1"/>
  <c r="AF134" i="4" a="1"/>
  <c r="AF134" i="4" s="1"/>
  <c r="AD134" i="4" a="1"/>
  <c r="AD134" i="4" s="1"/>
  <c r="AB134" i="4" a="1"/>
  <c r="AB134" i="4" s="1"/>
  <c r="AO134" i="4" s="1"/>
  <c r="AG134" i="4" a="1"/>
  <c r="AG134" i="4" s="1"/>
  <c r="BM134" i="4" a="1"/>
  <c r="BM134" i="4" s="1"/>
  <c r="BZ134" i="4" s="1"/>
  <c r="BR134" i="4" a="1"/>
  <c r="BR134" i="4" s="1"/>
  <c r="BL134" i="4" a="1"/>
  <c r="BL134" i="4" s="1"/>
  <c r="AL134" i="4" s="1" a="1"/>
  <c r="AL134" i="4" s="1"/>
  <c r="BN134" i="4" a="1"/>
  <c r="BN134" i="4" s="1"/>
  <c r="BQ134" i="4" a="1"/>
  <c r="BQ134" i="4" s="1"/>
  <c r="BO134" i="4" a="1"/>
  <c r="BO134" i="4" s="1"/>
  <c r="AH134" i="4" l="1"/>
  <c r="BP134" i="4"/>
  <c r="BT134" i="4" s="1"/>
  <c r="AE134" i="4"/>
  <c r="AI134" i="4" s="1"/>
  <c r="BX134" i="4" s="1"/>
  <c r="BS134" i="4"/>
  <c r="AR134" i="4" l="1"/>
  <c r="AP134" i="4"/>
  <c r="AQ134" i="4"/>
  <c r="CB134" i="4"/>
  <c r="AM134" i="4"/>
  <c r="AN134" i="4" s="1"/>
  <c r="AJ134" i="4" s="1"/>
  <c r="AK134" i="4" s="1"/>
  <c r="CA134" i="4"/>
  <c r="CC134" i="4"/>
  <c r="BY134" i="4" l="1"/>
  <c r="BU134" i="4" s="1"/>
  <c r="BV134" i="4" s="1"/>
  <c r="CD134" i="4" s="1"/>
  <c r="AS135" i="4" l="1"/>
  <c r="H135" i="4"/>
  <c r="I135" i="4" l="1" a="1"/>
  <c r="I135" i="4" s="1"/>
  <c r="N135" i="4" a="1"/>
  <c r="N135" i="4" s="1"/>
  <c r="L135" i="4" a="1"/>
  <c r="L135" i="4" s="1"/>
  <c r="O135" i="4" a="1"/>
  <c r="O135" i="4" s="1"/>
  <c r="M135" i="4" a="1"/>
  <c r="M135" i="4" s="1"/>
  <c r="K135" i="4" a="1"/>
  <c r="K135" i="4" s="1"/>
  <c r="AT135" i="4" a="1"/>
  <c r="AT135" i="4" s="1"/>
  <c r="AX135" i="4" s="1" a="1"/>
  <c r="AX135" i="4" s="1"/>
  <c r="AV135" i="4" l="1" a="1"/>
  <c r="AV135" i="4" s="1"/>
  <c r="AY135" i="4" a="1"/>
  <c r="AY135" i="4" s="1"/>
  <c r="AW135" i="4" a="1"/>
  <c r="AW135" i="4" s="1"/>
  <c r="AZ135" i="4" a="1"/>
  <c r="AZ135" i="4" s="1"/>
  <c r="BD135" i="4" a="1"/>
  <c r="BD135" i="4" s="1"/>
  <c r="BF135" i="4" s="1" a="1"/>
  <c r="BF135" i="4" s="1"/>
  <c r="BA135" i="4" a="1"/>
  <c r="BA135" i="4" s="1"/>
  <c r="BC135" i="4" a="1"/>
  <c r="BC135" i="4" s="1"/>
  <c r="BE135" i="4" s="1" a="1"/>
  <c r="BE135" i="4" s="1"/>
  <c r="BB135" i="4" a="1"/>
  <c r="BB135" i="4" s="1"/>
  <c r="AU135" i="4" a="1"/>
  <c r="AU135" i="4" s="1"/>
  <c r="Q135" i="4" a="1"/>
  <c r="Q135" i="4" s="1"/>
  <c r="P135" i="4" a="1"/>
  <c r="P135" i="4" s="1"/>
  <c r="J135" i="4" a="1"/>
  <c r="J135" i="4" s="1"/>
  <c r="S135" i="4" a="1"/>
  <c r="S135" i="4" s="1"/>
  <c r="U135" i="4" s="1" a="1"/>
  <c r="U135" i="4" s="1"/>
  <c r="R135" i="4" a="1"/>
  <c r="R135" i="4" s="1"/>
  <c r="T135" i="4" s="1" a="1"/>
  <c r="T135" i="4" s="1"/>
  <c r="W135" i="4" l="1"/>
  <c r="BI135" i="4"/>
  <c r="BJ135" i="4" s="1"/>
  <c r="BK135" i="4" s="1"/>
  <c r="BG135" i="4"/>
  <c r="BH135" i="4"/>
  <c r="V135" i="4"/>
  <c r="X135" i="4"/>
  <c r="Y135" i="4" s="1"/>
  <c r="Z135" i="4" s="1"/>
  <c r="AA135" i="4" l="1" a="1"/>
  <c r="AA135" i="4" s="1"/>
  <c r="BW135" i="4" s="1" a="1"/>
  <c r="BW135" i="4" s="1"/>
  <c r="AF135" i="4" a="1"/>
  <c r="AF135" i="4" s="1"/>
  <c r="AC135" i="4" a="1"/>
  <c r="AC135" i="4" s="1"/>
  <c r="AG135" i="4" a="1"/>
  <c r="AG135" i="4" s="1"/>
  <c r="AH135" i="4" s="1"/>
  <c r="AB135" i="4" a="1"/>
  <c r="AB135" i="4" s="1"/>
  <c r="AO135" i="4" s="1"/>
  <c r="AD135" i="4" a="1"/>
  <c r="AD135" i="4" s="1"/>
  <c r="BR135" i="4" a="1"/>
  <c r="BR135" i="4" s="1"/>
  <c r="BN135" i="4" a="1"/>
  <c r="BN135" i="4" s="1"/>
  <c r="BM135" i="4" a="1"/>
  <c r="BM135" i="4" s="1"/>
  <c r="BZ135" i="4" s="1"/>
  <c r="BO135" i="4" a="1"/>
  <c r="BO135" i="4" s="1"/>
  <c r="BQ135" i="4" a="1"/>
  <c r="BQ135" i="4" s="1"/>
  <c r="BL135" i="4" a="1"/>
  <c r="BL135" i="4" s="1"/>
  <c r="AL135" i="4" s="1" a="1"/>
  <c r="AL135" i="4" s="1"/>
  <c r="BP135" i="4" l="1"/>
  <c r="BT135" i="4" s="1"/>
  <c r="AE135" i="4"/>
  <c r="AI135" i="4" s="1"/>
  <c r="BX135" i="4" s="1"/>
  <c r="BS135" i="4"/>
  <c r="CA135" i="4" s="1"/>
  <c r="AP135" i="4" l="1"/>
  <c r="AR135" i="4"/>
  <c r="AQ135" i="4"/>
  <c r="CC135" i="4"/>
  <c r="CB135" i="4"/>
  <c r="AM135" i="4"/>
  <c r="AN135" i="4" s="1"/>
  <c r="AJ135" i="4" s="1"/>
  <c r="AK135" i="4" s="1"/>
  <c r="BY135" i="4" l="1"/>
  <c r="BU135" i="4" s="1"/>
  <c r="BV135" i="4" s="1"/>
  <c r="CD135" i="4" s="1"/>
  <c r="AS136" i="4" s="1"/>
  <c r="H136" i="4" l="1"/>
  <c r="I136" i="4" s="1" a="1"/>
  <c r="I136" i="4" s="1"/>
  <c r="AT136" i="4" a="1"/>
  <c r="AT136" i="4" s="1"/>
  <c r="AY136" i="4" s="1" a="1"/>
  <c r="AY136" i="4" s="1"/>
  <c r="AV136" i="4" a="1"/>
  <c r="AV136" i="4" s="1"/>
  <c r="AX136" i="4" a="1"/>
  <c r="AX136" i="4" s="1"/>
  <c r="AW136" i="4" a="1"/>
  <c r="AW136" i="4" s="1"/>
  <c r="O136" i="4" l="1" a="1"/>
  <c r="O136" i="4" s="1"/>
  <c r="M136" i="4" a="1"/>
  <c r="M136" i="4" s="1"/>
  <c r="N136" i="4" a="1"/>
  <c r="N136" i="4" s="1"/>
  <c r="K136" i="4" a="1"/>
  <c r="K136" i="4" s="1"/>
  <c r="L136" i="4" a="1"/>
  <c r="L136" i="4" s="1"/>
  <c r="AZ136" i="4" a="1"/>
  <c r="AZ136" i="4" s="1"/>
  <c r="BB136" i="4" a="1"/>
  <c r="BB136" i="4" s="1"/>
  <c r="BA136" i="4" a="1"/>
  <c r="BA136" i="4" s="1"/>
  <c r="AU136" i="4" a="1"/>
  <c r="AU136" i="4" s="1"/>
  <c r="BC136" i="4" a="1"/>
  <c r="BC136" i="4" s="1"/>
  <c r="BE136" i="4" s="1" a="1"/>
  <c r="BE136" i="4" s="1"/>
  <c r="BD136" i="4" a="1"/>
  <c r="BD136" i="4" s="1"/>
  <c r="BF136" i="4" s="1" a="1"/>
  <c r="BF136" i="4" s="1"/>
  <c r="P136" i="4" a="1"/>
  <c r="P136" i="4" s="1"/>
  <c r="J136" i="4" a="1"/>
  <c r="J136" i="4" s="1"/>
  <c r="R136" i="4" a="1"/>
  <c r="R136" i="4" s="1"/>
  <c r="T136" i="4" s="1" a="1"/>
  <c r="T136" i="4" s="1"/>
  <c r="S136" i="4" a="1"/>
  <c r="S136" i="4" s="1"/>
  <c r="U136" i="4" s="1" a="1"/>
  <c r="U136" i="4" s="1"/>
  <c r="Q136" i="4" a="1"/>
  <c r="Q136" i="4" s="1"/>
  <c r="X136" i="4" l="1"/>
  <c r="W136" i="4"/>
  <c r="V136" i="4"/>
  <c r="BG136" i="4"/>
  <c r="BI136" i="4"/>
  <c r="BJ136" i="4" s="1"/>
  <c r="BK136" i="4" s="1"/>
  <c r="BH136" i="4"/>
  <c r="Y136" i="4" l="1"/>
  <c r="Z136" i="4" s="1"/>
  <c r="AA136" i="4" s="1" a="1"/>
  <c r="AA136" i="4" s="1"/>
  <c r="BW136" i="4" s="1" a="1"/>
  <c r="BW136" i="4" s="1"/>
  <c r="BL136" i="4" a="1"/>
  <c r="BL136" i="4" s="1"/>
  <c r="AL136" i="4" s="1" a="1"/>
  <c r="AL136" i="4" s="1"/>
  <c r="BN136" i="4" a="1"/>
  <c r="BN136" i="4" s="1"/>
  <c r="BO136" i="4" a="1"/>
  <c r="BO136" i="4" s="1"/>
  <c r="BQ136" i="4" a="1"/>
  <c r="BQ136" i="4" s="1"/>
  <c r="BM136" i="4" a="1"/>
  <c r="BM136" i="4" s="1"/>
  <c r="BZ136" i="4" s="1"/>
  <c r="BR136" i="4" a="1"/>
  <c r="BR136" i="4" s="1"/>
  <c r="AB136" i="4" l="1" a="1"/>
  <c r="AB136" i="4" s="1"/>
  <c r="AO136" i="4" s="1"/>
  <c r="AC136" i="4" a="1"/>
  <c r="AC136" i="4" s="1"/>
  <c r="AD136" i="4" a="1"/>
  <c r="AD136" i="4" s="1"/>
  <c r="AG136" i="4" a="1"/>
  <c r="AG136" i="4" s="1"/>
  <c r="AF136" i="4" a="1"/>
  <c r="AF136" i="4" s="1"/>
  <c r="BS136" i="4"/>
  <c r="BP136" i="4"/>
  <c r="BT136" i="4" s="1"/>
  <c r="AM136" i="4" s="1"/>
  <c r="AH136" i="4" l="1"/>
  <c r="AQ136" i="4" s="1"/>
  <c r="AE136" i="4"/>
  <c r="AI136" i="4" s="1"/>
  <c r="BX136" i="4" s="1"/>
  <c r="AR136" i="4"/>
  <c r="AP136" i="4"/>
  <c r="CB136" i="4"/>
  <c r="CA136" i="4"/>
  <c r="CC136" i="4"/>
  <c r="BY136" i="4" l="1"/>
  <c r="BU136" i="4" s="1"/>
  <c r="BV136" i="4" s="1"/>
  <c r="AN136" i="4"/>
  <c r="AJ136" i="4" s="1"/>
  <c r="AK136" i="4" s="1"/>
  <c r="CD136" i="4" l="1"/>
  <c r="AS137" i="4" s="1"/>
  <c r="AT137" i="4" s="1" a="1"/>
  <c r="AT137" i="4" s="1"/>
  <c r="AW137" i="4" s="1" a="1"/>
  <c r="AW137" i="4" s="1"/>
  <c r="H137" i="4"/>
  <c r="I137" i="4" s="1" a="1"/>
  <c r="I137" i="4" s="1"/>
  <c r="L137" i="4" s="1" a="1"/>
  <c r="L137" i="4" s="1"/>
  <c r="AV137" i="4" l="1" a="1"/>
  <c r="AV137" i="4" s="1"/>
  <c r="AZ137" i="4" a="1"/>
  <c r="AZ137" i="4" s="1"/>
  <c r="AX137" i="4" a="1"/>
  <c r="AX137" i="4" s="1"/>
  <c r="BD137" i="4" a="1"/>
  <c r="BD137" i="4" s="1"/>
  <c r="BF137" i="4" s="1" a="1"/>
  <c r="BF137" i="4" s="1"/>
  <c r="AY137" i="4" a="1"/>
  <c r="AY137" i="4" s="1"/>
  <c r="BA137" i="4" a="1"/>
  <c r="BA137" i="4" s="1"/>
  <c r="BB137" i="4" a="1"/>
  <c r="BB137" i="4" s="1"/>
  <c r="AU137" i="4" a="1"/>
  <c r="AU137" i="4" s="1"/>
  <c r="BC137" i="4" a="1"/>
  <c r="BC137" i="4" s="1"/>
  <c r="BE137" i="4" s="1" a="1"/>
  <c r="BE137" i="4" s="1"/>
  <c r="BH137" i="4" s="1"/>
  <c r="K137" i="4" a="1"/>
  <c r="K137" i="4" s="1"/>
  <c r="R137" i="4" a="1"/>
  <c r="R137" i="4" s="1"/>
  <c r="T137" i="4" s="1" a="1"/>
  <c r="T137" i="4" s="1"/>
  <c r="S137" i="4" a="1"/>
  <c r="S137" i="4" s="1"/>
  <c r="U137" i="4" s="1" a="1"/>
  <c r="U137" i="4" s="1"/>
  <c r="N137" i="4" a="1"/>
  <c r="N137" i="4" s="1"/>
  <c r="Q137" i="4" a="1"/>
  <c r="Q137" i="4" s="1"/>
  <c r="P137" i="4" a="1"/>
  <c r="P137" i="4" s="1"/>
  <c r="J137" i="4" a="1"/>
  <c r="J137" i="4" s="1"/>
  <c r="O137" i="4" a="1"/>
  <c r="O137" i="4" s="1"/>
  <c r="M137" i="4" a="1"/>
  <c r="M137" i="4" s="1"/>
  <c r="BI137" i="4" l="1"/>
  <c r="BJ137" i="4" s="1"/>
  <c r="BK137" i="4" s="1"/>
  <c r="BG137" i="4"/>
  <c r="V137" i="4"/>
  <c r="W137" i="4"/>
  <c r="X137" i="4"/>
  <c r="Y137" i="4" s="1"/>
  <c r="Z137" i="4" s="1"/>
  <c r="BL137" i="4" a="1"/>
  <c r="BL137" i="4" s="1"/>
  <c r="AL137" i="4" s="1" a="1"/>
  <c r="AL137" i="4" s="1"/>
  <c r="BN137" i="4" a="1"/>
  <c r="BN137" i="4" s="1"/>
  <c r="BQ137" i="4" a="1"/>
  <c r="BQ137" i="4" s="1"/>
  <c r="BO137" i="4" a="1"/>
  <c r="BO137" i="4" s="1"/>
  <c r="BM137" i="4" a="1"/>
  <c r="BM137" i="4" s="1"/>
  <c r="BZ137" i="4" s="1"/>
  <c r="BR137" i="4" a="1"/>
  <c r="BR137" i="4" s="1"/>
  <c r="AF137" i="4" l="1" a="1"/>
  <c r="AF137" i="4" s="1"/>
  <c r="AB137" i="4" a="1"/>
  <c r="AB137" i="4" s="1"/>
  <c r="AO137" i="4" s="1"/>
  <c r="AD137" i="4" a="1"/>
  <c r="AD137" i="4" s="1"/>
  <c r="AG137" i="4" a="1"/>
  <c r="AG137" i="4" s="1"/>
  <c r="AH137" i="4" s="1"/>
  <c r="AA137" i="4" a="1"/>
  <c r="AA137" i="4" s="1"/>
  <c r="BW137" i="4" s="1" a="1"/>
  <c r="BW137" i="4" s="1"/>
  <c r="AC137" i="4" a="1"/>
  <c r="AC137" i="4" s="1"/>
  <c r="AE137" i="4" s="1"/>
  <c r="AI137" i="4" s="1"/>
  <c r="BS137" i="4"/>
  <c r="BP137" i="4"/>
  <c r="BT137" i="4" s="1"/>
  <c r="AQ137" i="4" l="1"/>
  <c r="CC137" i="4"/>
  <c r="CB137" i="4"/>
  <c r="CA137" i="4"/>
  <c r="AR137" i="4"/>
  <c r="AP137" i="4"/>
  <c r="AM137" i="4"/>
  <c r="BX137" i="4"/>
  <c r="BY137" i="4" l="1"/>
  <c r="BU137" i="4" s="1"/>
  <c r="BV137" i="4" s="1"/>
  <c r="AN137" i="4"/>
  <c r="AJ137" i="4" s="1"/>
  <c r="AK137" i="4" s="1"/>
  <c r="CD137" i="4" l="1"/>
  <c r="AS138" i="4" s="1"/>
  <c r="H138" i="4" l="1"/>
  <c r="I138" i="4" s="1" a="1"/>
  <c r="I138" i="4" s="1"/>
  <c r="L138" i="4" s="1" a="1"/>
  <c r="L138" i="4" s="1"/>
  <c r="AT138" i="4" a="1"/>
  <c r="AT138" i="4" s="1"/>
  <c r="AZ138" i="4" s="1" a="1"/>
  <c r="AZ138" i="4" s="1"/>
  <c r="AY138" i="4" a="1"/>
  <c r="AY138" i="4" s="1"/>
  <c r="AV138" i="4" l="1" a="1"/>
  <c r="AV138" i="4" s="1"/>
  <c r="AX138" i="4" a="1"/>
  <c r="AX138" i="4" s="1"/>
  <c r="AW138" i="4" a="1"/>
  <c r="AW138" i="4" s="1"/>
  <c r="N138" i="4" a="1"/>
  <c r="N138" i="4" s="1"/>
  <c r="O138" i="4" a="1"/>
  <c r="O138" i="4" s="1"/>
  <c r="M138" i="4" a="1"/>
  <c r="M138" i="4" s="1"/>
  <c r="K138" i="4" a="1"/>
  <c r="K138" i="4" s="1"/>
  <c r="BD138" i="4" a="1"/>
  <c r="BD138" i="4" s="1"/>
  <c r="BF138" i="4" s="1" a="1"/>
  <c r="BF138" i="4" s="1"/>
  <c r="BA138" i="4" a="1"/>
  <c r="BA138" i="4" s="1"/>
  <c r="BB138" i="4" a="1"/>
  <c r="BB138" i="4" s="1"/>
  <c r="AU138" i="4" a="1"/>
  <c r="AU138" i="4" s="1"/>
  <c r="BC138" i="4" a="1"/>
  <c r="BC138" i="4" s="1"/>
  <c r="BE138" i="4" s="1" a="1"/>
  <c r="BE138" i="4" s="1"/>
  <c r="S138" i="4" a="1"/>
  <c r="S138" i="4" s="1"/>
  <c r="U138" i="4" s="1" a="1"/>
  <c r="U138" i="4" s="1"/>
  <c r="Q138" i="4" a="1"/>
  <c r="Q138" i="4" s="1"/>
  <c r="P138" i="4" a="1"/>
  <c r="P138" i="4" s="1"/>
  <c r="J138" i="4" a="1"/>
  <c r="J138" i="4" s="1"/>
  <c r="R138" i="4" a="1"/>
  <c r="R138" i="4" s="1"/>
  <c r="T138" i="4" s="1" a="1"/>
  <c r="T138" i="4" s="1"/>
  <c r="X138" i="4" l="1"/>
  <c r="W138" i="4"/>
  <c r="V138" i="4"/>
  <c r="BI138" i="4"/>
  <c r="BH138" i="4"/>
  <c r="BG138" i="4"/>
  <c r="Y138" i="4" l="1"/>
  <c r="Z138" i="4" s="1"/>
  <c r="AA138" i="4" s="1" a="1"/>
  <c r="AA138" i="4" s="1"/>
  <c r="BW138" i="4" s="1" a="1"/>
  <c r="BW138" i="4" s="1"/>
  <c r="BJ138" i="4"/>
  <c r="BK138" i="4" s="1"/>
  <c r="AG138" i="4" l="1" a="1"/>
  <c r="AG138" i="4" s="1"/>
  <c r="AB138" i="4" a="1"/>
  <c r="AB138" i="4" s="1"/>
  <c r="AO138" i="4" s="1"/>
  <c r="AF138" i="4" a="1"/>
  <c r="AF138" i="4" s="1"/>
  <c r="AD138" i="4" a="1"/>
  <c r="AD138" i="4" s="1"/>
  <c r="AC138" i="4" a="1"/>
  <c r="AC138" i="4" s="1"/>
  <c r="BL138" i="4" a="1"/>
  <c r="BL138" i="4" s="1"/>
  <c r="AL138" i="4" s="1" a="1"/>
  <c r="AL138" i="4" s="1"/>
  <c r="BN138" i="4" a="1"/>
  <c r="BN138" i="4" s="1"/>
  <c r="BQ138" i="4" a="1"/>
  <c r="BQ138" i="4" s="1"/>
  <c r="BO138" i="4" a="1"/>
  <c r="BO138" i="4" s="1"/>
  <c r="BM138" i="4" a="1"/>
  <c r="BM138" i="4" s="1"/>
  <c r="BZ138" i="4" s="1"/>
  <c r="BR138" i="4" a="1"/>
  <c r="BR138" i="4" s="1"/>
  <c r="AE138" i="4" l="1"/>
  <c r="AI138" i="4" s="1"/>
  <c r="AH138" i="4"/>
  <c r="BS138" i="4"/>
  <c r="BP138" i="4"/>
  <c r="BT138" i="4" s="1"/>
  <c r="BX138" i="4" l="1"/>
  <c r="AP138" i="4"/>
  <c r="CC138" i="4"/>
  <c r="CA138" i="4"/>
  <c r="CB138" i="4"/>
  <c r="AM138" i="4"/>
  <c r="AR138" i="4"/>
  <c r="AQ138" i="4"/>
  <c r="AN138" i="4" l="1"/>
  <c r="AJ138" i="4" s="1"/>
  <c r="AK138" i="4" s="1"/>
  <c r="BY138" i="4"/>
  <c r="BU138" i="4" s="1"/>
  <c r="BV138" i="4" s="1"/>
  <c r="CD138" i="4" l="1"/>
  <c r="AS139" i="4" s="1"/>
  <c r="H139" i="4" l="1"/>
  <c r="I139" i="4" s="1" a="1"/>
  <c r="I139" i="4" s="1"/>
  <c r="L139" i="4" s="1" a="1"/>
  <c r="L139" i="4" s="1"/>
  <c r="AT139" i="4" a="1"/>
  <c r="AT139" i="4" s="1"/>
  <c r="AW139" i="4" s="1" a="1"/>
  <c r="AW139" i="4" s="1"/>
  <c r="N139" i="4" l="1" a="1"/>
  <c r="N139" i="4" s="1"/>
  <c r="O139" i="4" a="1"/>
  <c r="O139" i="4" s="1"/>
  <c r="K139" i="4" a="1"/>
  <c r="K139" i="4" s="1"/>
  <c r="M139" i="4" a="1"/>
  <c r="M139" i="4" s="1"/>
  <c r="AV139" i="4" a="1"/>
  <c r="AV139" i="4" s="1"/>
  <c r="AX139" i="4" a="1"/>
  <c r="AX139" i="4" s="1"/>
  <c r="AY139" i="4" a="1"/>
  <c r="AY139" i="4" s="1"/>
  <c r="AZ139" i="4" a="1"/>
  <c r="AZ139" i="4" s="1"/>
  <c r="BD139" i="4" a="1"/>
  <c r="BD139" i="4" s="1"/>
  <c r="BF139" i="4" s="1" a="1"/>
  <c r="BF139" i="4" s="1"/>
  <c r="BB139" i="4" a="1"/>
  <c r="BB139" i="4" s="1"/>
  <c r="BA139" i="4" a="1"/>
  <c r="BA139" i="4" s="1"/>
  <c r="AU139" i="4" a="1"/>
  <c r="AU139" i="4" s="1"/>
  <c r="BC139" i="4" a="1"/>
  <c r="BC139" i="4" s="1"/>
  <c r="BE139" i="4" s="1" a="1"/>
  <c r="BE139" i="4" s="1"/>
  <c r="S139" i="4" a="1"/>
  <c r="S139" i="4" s="1"/>
  <c r="U139" i="4" s="1" a="1"/>
  <c r="U139" i="4" s="1"/>
  <c r="Q139" i="4" a="1"/>
  <c r="Q139" i="4" s="1"/>
  <c r="P139" i="4" a="1"/>
  <c r="P139" i="4" s="1"/>
  <c r="J139" i="4" a="1"/>
  <c r="J139" i="4" s="1"/>
  <c r="R139" i="4" a="1"/>
  <c r="R139" i="4" s="1"/>
  <c r="T139" i="4" s="1" a="1"/>
  <c r="T139" i="4" s="1"/>
  <c r="X139" i="4" l="1"/>
  <c r="W139" i="4"/>
  <c r="V139" i="4"/>
  <c r="BI139" i="4"/>
  <c r="BH139" i="4"/>
  <c r="BG139" i="4"/>
  <c r="Y139" i="4" l="1"/>
  <c r="Z139" i="4" s="1"/>
  <c r="AA139" i="4" s="1" a="1"/>
  <c r="AA139" i="4" s="1"/>
  <c r="BW139" i="4" s="1" a="1"/>
  <c r="BW139" i="4" s="1"/>
  <c r="BJ139" i="4"/>
  <c r="BK139" i="4" s="1"/>
  <c r="AD139" i="4" l="1" a="1"/>
  <c r="AD139" i="4" s="1"/>
  <c r="AG139" i="4" a="1"/>
  <c r="AG139" i="4" s="1"/>
  <c r="AB139" i="4" a="1"/>
  <c r="AB139" i="4" s="1"/>
  <c r="AO139" i="4" s="1"/>
  <c r="AF139" i="4" a="1"/>
  <c r="AF139" i="4" s="1"/>
  <c r="AC139" i="4" a="1"/>
  <c r="AC139" i="4" s="1"/>
  <c r="BL139" i="4" a="1"/>
  <c r="BL139" i="4" s="1"/>
  <c r="AL139" i="4" s="1" a="1"/>
  <c r="AL139" i="4" s="1"/>
  <c r="BN139" i="4" a="1"/>
  <c r="BN139" i="4" s="1"/>
  <c r="BQ139" i="4" a="1"/>
  <c r="BQ139" i="4" s="1"/>
  <c r="BO139" i="4" a="1"/>
  <c r="BO139" i="4" s="1"/>
  <c r="BM139" i="4" a="1"/>
  <c r="BM139" i="4" s="1"/>
  <c r="BZ139" i="4" s="1"/>
  <c r="BR139" i="4" a="1"/>
  <c r="BR139" i="4" s="1"/>
  <c r="AH139" i="4" l="1"/>
  <c r="AE139" i="4"/>
  <c r="AI139" i="4" s="1"/>
  <c r="BS139" i="4"/>
  <c r="BP139" i="4"/>
  <c r="BT139" i="4" s="1"/>
  <c r="AP139" i="4" l="1"/>
  <c r="CC139" i="4"/>
  <c r="CA139" i="4"/>
  <c r="CB139" i="4"/>
  <c r="AR139" i="4"/>
  <c r="AQ139" i="4"/>
  <c r="AM139" i="4"/>
  <c r="BX139" i="4"/>
  <c r="AN139" i="4" l="1"/>
  <c r="AJ139" i="4" s="1"/>
  <c r="AK139" i="4" s="1"/>
  <c r="BY139" i="4"/>
  <c r="BU139" i="4" s="1"/>
  <c r="BV139" i="4" s="1"/>
  <c r="CD139" i="4" l="1"/>
  <c r="AS140" i="4" l="1"/>
  <c r="H140" i="4"/>
  <c r="I140" i="4" l="1" a="1"/>
  <c r="I140" i="4" s="1"/>
  <c r="L140" i="4" s="1" a="1"/>
  <c r="L140" i="4" s="1"/>
  <c r="AT140" i="4" a="1"/>
  <c r="AT140" i="4" s="1"/>
  <c r="AX140" i="4" s="1" a="1"/>
  <c r="AX140" i="4" s="1"/>
  <c r="O140" i="4" l="1" a="1"/>
  <c r="O140" i="4" s="1"/>
  <c r="K140" i="4" a="1"/>
  <c r="K140" i="4" s="1"/>
  <c r="M140" i="4" a="1"/>
  <c r="M140" i="4" s="1"/>
  <c r="N140" i="4" a="1"/>
  <c r="N140" i="4" s="1"/>
  <c r="AV140" i="4" a="1"/>
  <c r="AV140" i="4" s="1"/>
  <c r="AZ140" i="4" a="1"/>
  <c r="AZ140" i="4" s="1"/>
  <c r="AY140" i="4" a="1"/>
  <c r="AY140" i="4" s="1"/>
  <c r="AW140" i="4" a="1"/>
  <c r="AW140" i="4" s="1"/>
  <c r="BD140" i="4" a="1"/>
  <c r="BD140" i="4" s="1"/>
  <c r="BF140" i="4" s="1" a="1"/>
  <c r="BF140" i="4" s="1"/>
  <c r="BB140" i="4" a="1"/>
  <c r="BB140" i="4" s="1"/>
  <c r="BA140" i="4" a="1"/>
  <c r="BA140" i="4" s="1"/>
  <c r="AU140" i="4" a="1"/>
  <c r="AU140" i="4" s="1"/>
  <c r="BC140" i="4" a="1"/>
  <c r="BC140" i="4" s="1"/>
  <c r="BE140" i="4" s="1" a="1"/>
  <c r="BE140" i="4" s="1"/>
  <c r="S140" i="4" a="1"/>
  <c r="S140" i="4" s="1"/>
  <c r="U140" i="4" s="1" a="1"/>
  <c r="U140" i="4" s="1"/>
  <c r="Q140" i="4" a="1"/>
  <c r="Q140" i="4" s="1"/>
  <c r="P140" i="4" a="1"/>
  <c r="P140" i="4" s="1"/>
  <c r="J140" i="4" a="1"/>
  <c r="J140" i="4" s="1"/>
  <c r="R140" i="4" a="1"/>
  <c r="R140" i="4" s="1"/>
  <c r="T140" i="4" s="1" a="1"/>
  <c r="T140" i="4" s="1"/>
  <c r="X140" i="4" l="1"/>
  <c r="W140" i="4"/>
  <c r="V140" i="4"/>
  <c r="BI140" i="4"/>
  <c r="BH140" i="4"/>
  <c r="BG140" i="4"/>
  <c r="Y140" i="4" l="1"/>
  <c r="Z140" i="4" s="1"/>
  <c r="AA140" i="4" s="1" a="1"/>
  <c r="AA140" i="4" s="1"/>
  <c r="BW140" i="4" s="1" a="1"/>
  <c r="BW140" i="4" s="1"/>
  <c r="BJ140" i="4"/>
  <c r="BK140" i="4" s="1"/>
  <c r="AG140" i="4" l="1" a="1"/>
  <c r="AG140" i="4" s="1"/>
  <c r="AB140" i="4" a="1"/>
  <c r="AB140" i="4" s="1"/>
  <c r="AO140" i="4" s="1"/>
  <c r="AC140" i="4" a="1"/>
  <c r="AC140" i="4" s="1"/>
  <c r="AD140" i="4" a="1"/>
  <c r="AD140" i="4" s="1"/>
  <c r="AF140" i="4" a="1"/>
  <c r="AF140" i="4" s="1"/>
  <c r="BL140" i="4" a="1"/>
  <c r="BL140" i="4" s="1"/>
  <c r="AL140" i="4" s="1" a="1"/>
  <c r="AL140" i="4" s="1"/>
  <c r="BN140" i="4" a="1"/>
  <c r="BN140" i="4" s="1"/>
  <c r="BQ140" i="4" a="1"/>
  <c r="BQ140" i="4" s="1"/>
  <c r="BO140" i="4" a="1"/>
  <c r="BO140" i="4" s="1"/>
  <c r="BM140" i="4" a="1"/>
  <c r="BM140" i="4" s="1"/>
  <c r="BZ140" i="4" s="1"/>
  <c r="BR140" i="4" a="1"/>
  <c r="BR140" i="4" s="1"/>
  <c r="AH140" i="4" l="1"/>
  <c r="AE140" i="4"/>
  <c r="AI140" i="4" s="1"/>
  <c r="BS140" i="4"/>
  <c r="BP140" i="4"/>
  <c r="BT140" i="4" s="1"/>
  <c r="AP140" i="4" l="1"/>
  <c r="CC140" i="4"/>
  <c r="CA140" i="4"/>
  <c r="CB140" i="4"/>
  <c r="AR140" i="4"/>
  <c r="AQ140" i="4"/>
  <c r="AM140" i="4"/>
  <c r="BX140" i="4"/>
  <c r="AN140" i="4" l="1"/>
  <c r="AJ140" i="4" s="1"/>
  <c r="AK140" i="4" s="1"/>
  <c r="BY140" i="4"/>
  <c r="BU140" i="4" s="1"/>
  <c r="BV140" i="4" s="1"/>
  <c r="CD140" i="4" l="1"/>
  <c r="AS141" i="4" l="1"/>
  <c r="H141" i="4"/>
  <c r="I141" i="4" l="1" a="1"/>
  <c r="I141" i="4" s="1"/>
  <c r="L141" i="4" s="1" a="1"/>
  <c r="L141" i="4" s="1"/>
  <c r="AT141" i="4" a="1"/>
  <c r="AT141" i="4" s="1"/>
  <c r="AY141" i="4" s="1" a="1"/>
  <c r="AY141" i="4" s="1"/>
  <c r="O141" i="4" l="1" a="1"/>
  <c r="O141" i="4" s="1"/>
  <c r="AW141" i="4" a="1"/>
  <c r="AW141" i="4" s="1"/>
  <c r="M141" i="4" a="1"/>
  <c r="M141" i="4" s="1"/>
  <c r="N141" i="4" a="1"/>
  <c r="N141" i="4" s="1"/>
  <c r="K141" i="4" a="1"/>
  <c r="K141" i="4" s="1"/>
  <c r="AV141" i="4" a="1"/>
  <c r="AV141" i="4" s="1"/>
  <c r="AZ141" i="4" a="1"/>
  <c r="AZ141" i="4" s="1"/>
  <c r="AX141" i="4" a="1"/>
  <c r="AX141" i="4" s="1"/>
  <c r="BD141" i="4" a="1"/>
  <c r="BD141" i="4" s="1"/>
  <c r="BF141" i="4" s="1" a="1"/>
  <c r="BF141" i="4" s="1"/>
  <c r="BB141" i="4" a="1"/>
  <c r="BB141" i="4" s="1"/>
  <c r="BA141" i="4" a="1"/>
  <c r="BA141" i="4" s="1"/>
  <c r="AU141" i="4" a="1"/>
  <c r="AU141" i="4" s="1"/>
  <c r="BC141" i="4" a="1"/>
  <c r="BC141" i="4" s="1"/>
  <c r="BE141" i="4" s="1" a="1"/>
  <c r="BE141" i="4" s="1"/>
  <c r="S141" i="4" a="1"/>
  <c r="S141" i="4" s="1"/>
  <c r="U141" i="4" s="1" a="1"/>
  <c r="U141" i="4" s="1"/>
  <c r="Q141" i="4" a="1"/>
  <c r="Q141" i="4" s="1"/>
  <c r="P141" i="4" a="1"/>
  <c r="P141" i="4" s="1"/>
  <c r="J141" i="4" a="1"/>
  <c r="J141" i="4" s="1"/>
  <c r="R141" i="4" a="1"/>
  <c r="R141" i="4" s="1"/>
  <c r="T141" i="4" s="1" a="1"/>
  <c r="T141" i="4" s="1"/>
  <c r="X141" i="4" l="1"/>
  <c r="W141" i="4"/>
  <c r="V141" i="4"/>
  <c r="BI141" i="4"/>
  <c r="BH141" i="4"/>
  <c r="BG141" i="4"/>
  <c r="Y141" i="4" l="1"/>
  <c r="Z141" i="4" s="1"/>
  <c r="AF141" i="4" s="1" a="1"/>
  <c r="AF141" i="4" s="1"/>
  <c r="BJ141" i="4"/>
  <c r="BK141" i="4" s="1"/>
  <c r="AB141" i="4" l="1" a="1"/>
  <c r="AB141" i="4" s="1"/>
  <c r="AO141" i="4" s="1"/>
  <c r="AC141" i="4" a="1"/>
  <c r="AC141" i="4" s="1"/>
  <c r="AG141" i="4" a="1"/>
  <c r="AG141" i="4" s="1"/>
  <c r="AH141" i="4" s="1"/>
  <c r="AD141" i="4" a="1"/>
  <c r="AD141" i="4" s="1"/>
  <c r="AA141" i="4" a="1"/>
  <c r="AA141" i="4" s="1"/>
  <c r="BW141" i="4" s="1" a="1"/>
  <c r="BW141" i="4" s="1"/>
  <c r="BL141" i="4" a="1"/>
  <c r="BL141" i="4" s="1"/>
  <c r="AL141" i="4" s="1" a="1"/>
  <c r="AL141" i="4" s="1"/>
  <c r="BN141" i="4" a="1"/>
  <c r="BN141" i="4" s="1"/>
  <c r="BQ141" i="4" a="1"/>
  <c r="BQ141" i="4" s="1"/>
  <c r="BO141" i="4" a="1"/>
  <c r="BO141" i="4" s="1"/>
  <c r="BM141" i="4" a="1"/>
  <c r="BM141" i="4" s="1"/>
  <c r="BZ141" i="4" s="1"/>
  <c r="BR141" i="4" a="1"/>
  <c r="BR141" i="4" s="1"/>
  <c r="AE141" i="4" l="1"/>
  <c r="AI141" i="4" s="1"/>
  <c r="BS141" i="4"/>
  <c r="AR141" i="4" s="1"/>
  <c r="BP141" i="4"/>
  <c r="BT141" i="4" s="1"/>
  <c r="CC141" i="4" l="1"/>
  <c r="CB141" i="4"/>
  <c r="CA141" i="4"/>
  <c r="AP141" i="4"/>
  <c r="AQ141" i="4"/>
  <c r="AM141" i="4"/>
  <c r="BX141" i="4"/>
  <c r="BY141" i="4" l="1"/>
  <c r="BU141" i="4" s="1"/>
  <c r="BV141" i="4" s="1"/>
  <c r="AN141" i="4"/>
  <c r="AJ141" i="4" s="1"/>
  <c r="AK141" i="4" s="1"/>
  <c r="CD141" i="4" l="1"/>
  <c r="AS142" i="4" s="1"/>
  <c r="H142" i="4" l="1"/>
  <c r="I142" i="4" s="1" a="1"/>
  <c r="I142" i="4" s="1"/>
  <c r="L142" i="4" s="1" a="1"/>
  <c r="L142" i="4" s="1"/>
  <c r="AT142" i="4" a="1"/>
  <c r="AT142" i="4" s="1"/>
  <c r="AW142" i="4" s="1" a="1"/>
  <c r="AW142" i="4" s="1"/>
  <c r="N142" i="4" l="1" a="1"/>
  <c r="N142" i="4" s="1"/>
  <c r="M142" i="4" a="1"/>
  <c r="M142" i="4" s="1"/>
  <c r="O142" i="4" a="1"/>
  <c r="O142" i="4" s="1"/>
  <c r="K142" i="4" a="1"/>
  <c r="K142" i="4" s="1"/>
  <c r="AV142" i="4" a="1"/>
  <c r="AV142" i="4" s="1"/>
  <c r="AY142" i="4" a="1"/>
  <c r="AY142" i="4" s="1"/>
  <c r="AX142" i="4" a="1"/>
  <c r="AX142" i="4" s="1"/>
  <c r="AZ142" i="4" a="1"/>
  <c r="AZ142" i="4" s="1"/>
  <c r="BD142" i="4" a="1"/>
  <c r="BD142" i="4" s="1"/>
  <c r="BF142" i="4" s="1" a="1"/>
  <c r="BF142" i="4" s="1"/>
  <c r="BA142" i="4" a="1"/>
  <c r="BA142" i="4" s="1"/>
  <c r="BB142" i="4" a="1"/>
  <c r="BB142" i="4" s="1"/>
  <c r="AU142" i="4" a="1"/>
  <c r="AU142" i="4" s="1"/>
  <c r="BC142" i="4" a="1"/>
  <c r="BC142" i="4" s="1"/>
  <c r="BE142" i="4" s="1" a="1"/>
  <c r="BE142" i="4" s="1"/>
  <c r="S142" i="4" a="1"/>
  <c r="S142" i="4" s="1"/>
  <c r="U142" i="4" s="1" a="1"/>
  <c r="U142" i="4" s="1"/>
  <c r="Q142" i="4" a="1"/>
  <c r="Q142" i="4" s="1"/>
  <c r="P142" i="4" a="1"/>
  <c r="P142" i="4" s="1"/>
  <c r="J142" i="4" a="1"/>
  <c r="J142" i="4" s="1"/>
  <c r="R142" i="4" a="1"/>
  <c r="R142" i="4" s="1"/>
  <c r="T142" i="4" s="1" a="1"/>
  <c r="T142" i="4" s="1"/>
  <c r="X142" i="4" l="1"/>
  <c r="W142" i="4"/>
  <c r="V142" i="4"/>
  <c r="BI142" i="4"/>
  <c r="BH142" i="4"/>
  <c r="BG142" i="4"/>
  <c r="Y142" i="4" l="1"/>
  <c r="Z142" i="4" s="1"/>
  <c r="AA142" i="4" s="1" a="1"/>
  <c r="AA142" i="4" s="1"/>
  <c r="BW142" i="4" s="1" a="1"/>
  <c r="BW142" i="4" s="1"/>
  <c r="BJ142" i="4"/>
  <c r="BK142" i="4" s="1"/>
  <c r="BL142" i="4" s="1" a="1"/>
  <c r="BL142" i="4" s="1"/>
  <c r="AL142" i="4" s="1" a="1"/>
  <c r="AL142" i="4" s="1"/>
  <c r="AG142" i="4" l="1" a="1"/>
  <c r="AG142" i="4" s="1"/>
  <c r="AD142" i="4" a="1"/>
  <c r="AD142" i="4" s="1"/>
  <c r="AB142" i="4" a="1"/>
  <c r="AB142" i="4" s="1"/>
  <c r="AO142" i="4" s="1"/>
  <c r="AC142" i="4" a="1"/>
  <c r="AC142" i="4" s="1"/>
  <c r="AF142" i="4" a="1"/>
  <c r="AF142" i="4" s="1"/>
  <c r="BR142" i="4" a="1"/>
  <c r="BR142" i="4" s="1"/>
  <c r="BM142" i="4" a="1"/>
  <c r="BM142" i="4" s="1"/>
  <c r="BZ142" i="4" s="1"/>
  <c r="BO142" i="4" a="1"/>
  <c r="BO142" i="4" s="1"/>
  <c r="BN142" i="4" a="1"/>
  <c r="BN142" i="4" s="1"/>
  <c r="BQ142" i="4" a="1"/>
  <c r="BQ142" i="4" s="1"/>
  <c r="AH142" i="4" l="1"/>
  <c r="AE142" i="4"/>
  <c r="AI142" i="4" s="1"/>
  <c r="BS142" i="4"/>
  <c r="BP142" i="4"/>
  <c r="BT142" i="4" s="1"/>
  <c r="CB142" i="4" l="1"/>
  <c r="BX142" i="4"/>
  <c r="CC142" i="4"/>
  <c r="AR142" i="4"/>
  <c r="CA142" i="4"/>
  <c r="AP142" i="4"/>
  <c r="AM142" i="4"/>
  <c r="BY142" i="4" s="1"/>
  <c r="BU142" i="4" s="1"/>
  <c r="BV142" i="4" s="1"/>
  <c r="AQ142" i="4"/>
  <c r="AN142" i="4" l="1"/>
  <c r="AJ142" i="4" s="1"/>
  <c r="AK142" i="4" s="1"/>
  <c r="CD142" i="4" s="1"/>
  <c r="AS143" i="4" s="1"/>
  <c r="H143" i="4" l="1"/>
  <c r="I143" i="4" s="1" a="1"/>
  <c r="I143" i="4" s="1"/>
  <c r="L143" i="4" s="1" a="1"/>
  <c r="L143" i="4" s="1"/>
  <c r="AT143" i="4" a="1"/>
  <c r="AT143" i="4" s="1"/>
  <c r="AW143" i="4" s="1" a="1"/>
  <c r="AW143" i="4" s="1"/>
  <c r="M143" i="4" l="1" a="1"/>
  <c r="M143" i="4" s="1"/>
  <c r="N143" i="4" a="1"/>
  <c r="N143" i="4" s="1"/>
  <c r="O143" i="4" a="1"/>
  <c r="O143" i="4" s="1"/>
  <c r="K143" i="4" a="1"/>
  <c r="K143" i="4" s="1"/>
  <c r="AY143" i="4" a="1"/>
  <c r="AY143" i="4" s="1"/>
  <c r="AX143" i="4" a="1"/>
  <c r="AX143" i="4" s="1"/>
  <c r="AV143" i="4" a="1"/>
  <c r="AV143" i="4" s="1"/>
  <c r="AZ143" i="4" a="1"/>
  <c r="AZ143" i="4" s="1"/>
  <c r="BD143" i="4" a="1"/>
  <c r="BD143" i="4" s="1"/>
  <c r="BF143" i="4" s="1" a="1"/>
  <c r="BF143" i="4" s="1"/>
  <c r="BA143" i="4" a="1"/>
  <c r="BA143" i="4" s="1"/>
  <c r="BB143" i="4" a="1"/>
  <c r="BB143" i="4" s="1"/>
  <c r="AU143" i="4" a="1"/>
  <c r="AU143" i="4" s="1"/>
  <c r="BC143" i="4" a="1"/>
  <c r="BC143" i="4" s="1"/>
  <c r="BE143" i="4" s="1" a="1"/>
  <c r="BE143" i="4" s="1"/>
  <c r="S143" i="4" a="1"/>
  <c r="S143" i="4" s="1"/>
  <c r="U143" i="4" s="1" a="1"/>
  <c r="U143" i="4" s="1"/>
  <c r="Q143" i="4" a="1"/>
  <c r="Q143" i="4" s="1"/>
  <c r="P143" i="4" a="1"/>
  <c r="P143" i="4" s="1"/>
  <c r="J143" i="4" a="1"/>
  <c r="J143" i="4" s="1"/>
  <c r="R143" i="4" a="1"/>
  <c r="R143" i="4" s="1"/>
  <c r="T143" i="4" s="1" a="1"/>
  <c r="T143" i="4" s="1"/>
  <c r="X143" i="4" l="1"/>
  <c r="W143" i="4"/>
  <c r="V143" i="4"/>
  <c r="BI143" i="4"/>
  <c r="BH143" i="4"/>
  <c r="BG143" i="4"/>
  <c r="Y143" i="4" l="1"/>
  <c r="Z143" i="4" s="1"/>
  <c r="AA143" i="4" s="1" a="1"/>
  <c r="AA143" i="4" s="1"/>
  <c r="BW143" i="4" s="1" a="1"/>
  <c r="BW143" i="4" s="1"/>
  <c r="BJ143" i="4"/>
  <c r="BK143" i="4" s="1"/>
  <c r="BL143" i="4" s="1" a="1"/>
  <c r="BL143" i="4" s="1"/>
  <c r="AL143" i="4" s="1" a="1"/>
  <c r="AL143" i="4" s="1"/>
  <c r="BR143" i="4" l="1" a="1"/>
  <c r="BR143" i="4" s="1"/>
  <c r="BM143" i="4" a="1"/>
  <c r="BM143" i="4" s="1"/>
  <c r="BZ143" i="4" s="1"/>
  <c r="BO143" i="4" a="1"/>
  <c r="BO143" i="4" s="1"/>
  <c r="AB143" i="4" a="1"/>
  <c r="AB143" i="4" s="1"/>
  <c r="AO143" i="4" s="1"/>
  <c r="AC143" i="4" a="1"/>
  <c r="AC143" i="4" s="1"/>
  <c r="AD143" i="4" a="1"/>
  <c r="AD143" i="4" s="1"/>
  <c r="AG143" i="4" a="1"/>
  <c r="AG143" i="4" s="1"/>
  <c r="AF143" i="4" a="1"/>
  <c r="AF143" i="4" s="1"/>
  <c r="BN143" i="4" a="1"/>
  <c r="BN143" i="4" s="1"/>
  <c r="BQ143" i="4" a="1"/>
  <c r="BQ143" i="4" s="1"/>
  <c r="BS143" i="4" l="1"/>
  <c r="BP143" i="4"/>
  <c r="BT143" i="4" s="1"/>
  <c r="AE143" i="4"/>
  <c r="AI143" i="4" s="1"/>
  <c r="AH143" i="4"/>
  <c r="CB143" i="4" l="1"/>
  <c r="AM143" i="4"/>
  <c r="BX143" i="4"/>
  <c r="CA143" i="4"/>
  <c r="CC143" i="4"/>
  <c r="AP143" i="4"/>
  <c r="AR143" i="4"/>
  <c r="AQ143" i="4"/>
  <c r="BY143" i="4" l="1"/>
  <c r="BU143" i="4" s="1"/>
  <c r="BV143" i="4" s="1"/>
  <c r="AN143" i="4"/>
  <c r="AJ143" i="4" s="1"/>
  <c r="AK143" i="4" s="1"/>
  <c r="CD143" i="4" l="1"/>
  <c r="AS144" i="4" s="1"/>
  <c r="AT144" i="4" s="1" a="1"/>
  <c r="AT144" i="4" s="1"/>
  <c r="AX144" i="4" s="1" a="1"/>
  <c r="AX144" i="4" s="1"/>
  <c r="H144" i="4" l="1"/>
  <c r="I144" i="4" s="1" a="1"/>
  <c r="I144" i="4" s="1"/>
  <c r="L144" i="4" s="1" a="1"/>
  <c r="L144" i="4" s="1"/>
  <c r="AY144" i="4" a="1"/>
  <c r="AY144" i="4" s="1"/>
  <c r="AW144" i="4" a="1"/>
  <c r="AW144" i="4" s="1"/>
  <c r="AZ144" i="4" a="1"/>
  <c r="AZ144" i="4" s="1"/>
  <c r="AV144" i="4" a="1"/>
  <c r="AV144" i="4" s="1"/>
  <c r="BD144" i="4" a="1"/>
  <c r="BD144" i="4" s="1"/>
  <c r="BF144" i="4" s="1" a="1"/>
  <c r="BF144" i="4" s="1"/>
  <c r="BB144" i="4" a="1"/>
  <c r="BB144" i="4" s="1"/>
  <c r="BA144" i="4" a="1"/>
  <c r="BA144" i="4" s="1"/>
  <c r="AU144" i="4" a="1"/>
  <c r="AU144" i="4" s="1"/>
  <c r="BC144" i="4" a="1"/>
  <c r="BC144" i="4" s="1"/>
  <c r="BE144" i="4" s="1" a="1"/>
  <c r="BE144" i="4" s="1"/>
  <c r="P144" i="4" l="1" a="1"/>
  <c r="P144" i="4" s="1"/>
  <c r="R144" i="4" a="1"/>
  <c r="R144" i="4" s="1"/>
  <c r="T144" i="4" s="1" a="1"/>
  <c r="T144" i="4" s="1"/>
  <c r="O144" i="4" a="1"/>
  <c r="O144" i="4" s="1"/>
  <c r="J144" i="4" a="1"/>
  <c r="J144" i="4" s="1"/>
  <c r="N144" i="4" a="1"/>
  <c r="N144" i="4" s="1"/>
  <c r="Q144" i="4" a="1"/>
  <c r="Q144" i="4" s="1"/>
  <c r="S144" i="4" a="1"/>
  <c r="S144" i="4" s="1"/>
  <c r="U144" i="4" s="1" a="1"/>
  <c r="U144" i="4" s="1"/>
  <c r="M144" i="4" a="1"/>
  <c r="M144" i="4" s="1"/>
  <c r="K144" i="4" a="1"/>
  <c r="K144" i="4" s="1"/>
  <c r="BI144" i="4"/>
  <c r="BH144" i="4"/>
  <c r="BG144" i="4"/>
  <c r="V144" i="4" l="1"/>
  <c r="X144" i="4"/>
  <c r="Y144" i="4" s="1"/>
  <c r="Z144" i="4" s="1"/>
  <c r="AC144" i="4" s="1" a="1"/>
  <c r="AC144" i="4" s="1"/>
  <c r="W144" i="4"/>
  <c r="BJ144" i="4"/>
  <c r="BK144" i="4" s="1"/>
  <c r="BL144" i="4" s="1" a="1"/>
  <c r="BL144" i="4" s="1"/>
  <c r="AL144" i="4" s="1" a="1"/>
  <c r="AL144" i="4" s="1"/>
  <c r="AA144" i="4" l="1" a="1"/>
  <c r="AA144" i="4" s="1"/>
  <c r="BW144" i="4" s="1" a="1"/>
  <c r="BW144" i="4" s="1"/>
  <c r="AD144" i="4" a="1"/>
  <c r="AD144" i="4" s="1"/>
  <c r="AE144" i="4" s="1"/>
  <c r="AG144" i="4" a="1"/>
  <c r="AG144" i="4" s="1"/>
  <c r="AB144" i="4" a="1"/>
  <c r="AB144" i="4" s="1"/>
  <c r="AO144" i="4" s="1"/>
  <c r="AF144" i="4" a="1"/>
  <c r="AF144" i="4" s="1"/>
  <c r="BR144" i="4" a="1"/>
  <c r="BR144" i="4" s="1"/>
  <c r="BO144" i="4" a="1"/>
  <c r="BO144" i="4" s="1"/>
  <c r="BM144" i="4" a="1"/>
  <c r="BM144" i="4" s="1"/>
  <c r="BZ144" i="4" s="1"/>
  <c r="BQ144" i="4" a="1"/>
  <c r="BQ144" i="4" s="1"/>
  <c r="BN144" i="4" a="1"/>
  <c r="BN144" i="4" s="1"/>
  <c r="AH144" i="4" l="1"/>
  <c r="BP144" i="4"/>
  <c r="BT144" i="4" s="1"/>
  <c r="BS144" i="4"/>
  <c r="AI144" i="4"/>
  <c r="BX144" i="4" l="1"/>
  <c r="AQ144" i="4"/>
  <c r="CC144" i="4"/>
  <c r="AR144" i="4"/>
  <c r="CA144" i="4"/>
  <c r="AP144" i="4"/>
  <c r="CB144" i="4"/>
  <c r="AM144" i="4"/>
  <c r="BY144" i="4" s="1"/>
  <c r="BU144" i="4" s="1"/>
  <c r="BV144" i="4" s="1"/>
  <c r="AN144" i="4" l="1"/>
  <c r="AJ144" i="4" s="1"/>
  <c r="AK144" i="4" s="1"/>
  <c r="CD144" i="4" s="1"/>
  <c r="AS145" i="4" s="1"/>
  <c r="AT145" i="4" s="1" a="1"/>
  <c r="AT145" i="4" s="1"/>
  <c r="AZ145" i="4" s="1" a="1"/>
  <c r="AZ145" i="4" s="1"/>
  <c r="H145" i="4" l="1"/>
  <c r="I145" i="4" s="1" a="1"/>
  <c r="I145" i="4" s="1"/>
  <c r="L145" i="4" s="1" a="1"/>
  <c r="L145" i="4" s="1"/>
  <c r="AY145" i="4" a="1"/>
  <c r="AY145" i="4" s="1"/>
  <c r="AV145" i="4" a="1"/>
  <c r="AV145" i="4" s="1"/>
  <c r="AX145" i="4" a="1"/>
  <c r="AX145" i="4" s="1"/>
  <c r="AW145" i="4" a="1"/>
  <c r="AW145" i="4" s="1"/>
  <c r="BD145" i="4" a="1"/>
  <c r="BD145" i="4" s="1"/>
  <c r="BF145" i="4" s="1" a="1"/>
  <c r="BF145" i="4" s="1"/>
  <c r="BB145" i="4" a="1"/>
  <c r="BB145" i="4" s="1"/>
  <c r="BA145" i="4" a="1"/>
  <c r="BA145" i="4" s="1"/>
  <c r="AU145" i="4" a="1"/>
  <c r="AU145" i="4" s="1"/>
  <c r="BC145" i="4" a="1"/>
  <c r="BC145" i="4" s="1"/>
  <c r="BE145" i="4" s="1" a="1"/>
  <c r="BE145" i="4" s="1"/>
  <c r="R145" i="4" l="1" a="1"/>
  <c r="R145" i="4" s="1"/>
  <c r="T145" i="4" s="1" a="1"/>
  <c r="T145" i="4" s="1"/>
  <c r="K145" i="4" a="1"/>
  <c r="K145" i="4" s="1"/>
  <c r="Q145" i="4" a="1"/>
  <c r="Q145" i="4" s="1"/>
  <c r="J145" i="4" a="1"/>
  <c r="J145" i="4" s="1"/>
  <c r="N145" i="4" a="1"/>
  <c r="N145" i="4" s="1"/>
  <c r="P145" i="4" a="1"/>
  <c r="P145" i="4" s="1"/>
  <c r="S145" i="4" a="1"/>
  <c r="S145" i="4" s="1"/>
  <c r="U145" i="4" s="1" a="1"/>
  <c r="U145" i="4" s="1"/>
  <c r="X145" i="4" s="1"/>
  <c r="M145" i="4" a="1"/>
  <c r="M145" i="4" s="1"/>
  <c r="O145" i="4" a="1"/>
  <c r="O145" i="4" s="1"/>
  <c r="BI145" i="4"/>
  <c r="BH145" i="4"/>
  <c r="BG145" i="4"/>
  <c r="W145" i="4" l="1"/>
  <c r="V145" i="4"/>
  <c r="Y145" i="4"/>
  <c r="Z145" i="4" s="1"/>
  <c r="AG145" i="4" s="1" a="1"/>
  <c r="AG145" i="4" s="1"/>
  <c r="BJ145" i="4"/>
  <c r="BK145" i="4" s="1"/>
  <c r="BL145" i="4" s="1" a="1"/>
  <c r="BL145" i="4" s="1"/>
  <c r="AL145" i="4" s="1" a="1"/>
  <c r="AL145" i="4" s="1"/>
  <c r="BR145" i="4" l="1" a="1"/>
  <c r="BR145" i="4" s="1"/>
  <c r="BM145" i="4" a="1"/>
  <c r="BM145" i="4" s="1"/>
  <c r="BZ145" i="4" s="1"/>
  <c r="BQ145" i="4" a="1"/>
  <c r="BQ145" i="4" s="1"/>
  <c r="AD145" i="4" a="1"/>
  <c r="AD145" i="4" s="1"/>
  <c r="AA145" i="4" a="1"/>
  <c r="AA145" i="4" s="1"/>
  <c r="BW145" i="4" s="1" a="1"/>
  <c r="BW145" i="4" s="1"/>
  <c r="AC145" i="4" a="1"/>
  <c r="AC145" i="4" s="1"/>
  <c r="AB145" i="4" a="1"/>
  <c r="AB145" i="4" s="1"/>
  <c r="AO145" i="4" s="1"/>
  <c r="AF145" i="4" a="1"/>
  <c r="AF145" i="4" s="1"/>
  <c r="AH145" i="4" s="1"/>
  <c r="BO145" i="4" a="1"/>
  <c r="BO145" i="4" s="1"/>
  <c r="BN145" i="4" a="1"/>
  <c r="BN145" i="4" s="1"/>
  <c r="BS145" i="4" l="1"/>
  <c r="AP145" i="4" s="1"/>
  <c r="BP145" i="4"/>
  <c r="BT145" i="4" s="1"/>
  <c r="AE145" i="4"/>
  <c r="AI145" i="4" s="1"/>
  <c r="BX145" i="4" s="1"/>
  <c r="CB145" i="4" l="1"/>
  <c r="CA145" i="4"/>
  <c r="AQ145" i="4"/>
  <c r="AR145" i="4"/>
  <c r="CC145" i="4"/>
  <c r="AM145" i="4"/>
  <c r="AN145" i="4" s="1"/>
  <c r="AJ145" i="4" s="1"/>
  <c r="AK145" i="4" s="1"/>
  <c r="BY145" i="4" l="1"/>
  <c r="BU145" i="4" s="1"/>
  <c r="BV145" i="4" s="1"/>
  <c r="CD145" i="4" s="1"/>
  <c r="AS146" i="4" s="1"/>
  <c r="AT146" i="4" s="1" a="1"/>
  <c r="AT146" i="4" s="1"/>
  <c r="BD146" i="4" s="1" a="1"/>
  <c r="BD146" i="4" s="1"/>
  <c r="BF146" i="4" s="1" a="1"/>
  <c r="BF146" i="4" s="1"/>
  <c r="BC146" i="4" l="1" a="1"/>
  <c r="BC146" i="4" s="1"/>
  <c r="BE146" i="4" s="1" a="1"/>
  <c r="BE146" i="4" s="1"/>
  <c r="BG146" i="4" s="1"/>
  <c r="BB146" i="4" a="1"/>
  <c r="BB146" i="4" s="1"/>
  <c r="H146" i="4"/>
  <c r="AU146" i="4" a="1"/>
  <c r="AU146" i="4" s="1"/>
  <c r="BA146" i="4" a="1"/>
  <c r="BA146" i="4" s="1"/>
  <c r="AV146" i="4" a="1"/>
  <c r="AV146" i="4" s="1"/>
  <c r="AZ146" i="4" a="1"/>
  <c r="AZ146" i="4" s="1"/>
  <c r="AX146" i="4" a="1"/>
  <c r="AX146" i="4" s="1"/>
  <c r="AY146" i="4" a="1"/>
  <c r="AY146" i="4" s="1"/>
  <c r="AW146" i="4" a="1"/>
  <c r="AW146" i="4" s="1"/>
  <c r="I146" i="4" a="1"/>
  <c r="I146" i="4" s="1"/>
  <c r="L146" i="4" s="1" a="1"/>
  <c r="L146" i="4" s="1"/>
  <c r="BI146" i="4"/>
  <c r="BH146" i="4"/>
  <c r="K146" i="4" l="1" a="1"/>
  <c r="K146" i="4" s="1"/>
  <c r="M146" i="4" a="1"/>
  <c r="M146" i="4" s="1"/>
  <c r="O146" i="4" a="1"/>
  <c r="O146" i="4" s="1"/>
  <c r="N146" i="4" a="1"/>
  <c r="N146" i="4" s="1"/>
  <c r="Q146" i="4" a="1"/>
  <c r="Q146" i="4" s="1"/>
  <c r="P146" i="4" a="1"/>
  <c r="P146" i="4" s="1"/>
  <c r="S146" i="4" a="1"/>
  <c r="S146" i="4" s="1"/>
  <c r="U146" i="4" s="1" a="1"/>
  <c r="U146" i="4" s="1"/>
  <c r="J146" i="4" a="1"/>
  <c r="J146" i="4" s="1"/>
  <c r="R146" i="4" a="1"/>
  <c r="R146" i="4" s="1"/>
  <c r="T146" i="4" s="1" a="1"/>
  <c r="T146" i="4" s="1"/>
  <c r="BJ146" i="4"/>
  <c r="BK146" i="4" s="1"/>
  <c r="BL146" i="4" s="1" a="1"/>
  <c r="BL146" i="4" s="1"/>
  <c r="AL146" i="4" l="1" a="1"/>
  <c r="AL146" i="4" s="1"/>
  <c r="BO146" i="4" a="1"/>
  <c r="BO146" i="4" s="1"/>
  <c r="BR146" i="4" a="1"/>
  <c r="BR146" i="4" s="1"/>
  <c r="BM146" i="4" a="1"/>
  <c r="BM146" i="4" s="1"/>
  <c r="BZ146" i="4" s="1"/>
  <c r="BN146" i="4" a="1"/>
  <c r="BN146" i="4" s="1"/>
  <c r="V146" i="4"/>
  <c r="W146" i="4"/>
  <c r="X146" i="4"/>
  <c r="Y146" i="4" s="1"/>
  <c r="Z146" i="4" s="1"/>
  <c r="BQ146" i="4" a="1"/>
  <c r="BQ146" i="4" s="1"/>
  <c r="BS146" i="4" l="1"/>
  <c r="BP146" i="4"/>
  <c r="BT146" i="4" s="1"/>
  <c r="AM146" i="4" s="1"/>
  <c r="AA146" i="4" a="1"/>
  <c r="AA146" i="4" s="1"/>
  <c r="BW146" i="4" s="1" a="1"/>
  <c r="BW146" i="4" s="1"/>
  <c r="AD146" i="4" a="1"/>
  <c r="AD146" i="4" s="1"/>
  <c r="AG146" i="4" a="1"/>
  <c r="AG146" i="4" s="1"/>
  <c r="AC146" i="4" a="1"/>
  <c r="AC146" i="4" s="1"/>
  <c r="AF146" i="4" a="1"/>
  <c r="AF146" i="4" s="1"/>
  <c r="AB146" i="4" a="1"/>
  <c r="AB146" i="4" s="1"/>
  <c r="AO146" i="4" s="1"/>
  <c r="AE146" i="4" l="1"/>
  <c r="AI146" i="4" s="1"/>
  <c r="AH146" i="4"/>
  <c r="CB146" i="4" s="1"/>
  <c r="CC146" i="4" l="1"/>
  <c r="AP146" i="4"/>
  <c r="BX146" i="4"/>
  <c r="BY146" i="4" s="1"/>
  <c r="BU146" i="4" s="1"/>
  <c r="BV146" i="4" s="1"/>
  <c r="CA146" i="4"/>
  <c r="AQ146" i="4"/>
  <c r="AR146" i="4"/>
  <c r="AN146" i="4" l="1"/>
  <c r="AJ146" i="4" s="1"/>
  <c r="AK146" i="4" s="1"/>
  <c r="CD146" i="4" s="1"/>
  <c r="AS147" i="4" s="1"/>
  <c r="AT147" i="4" s="1" a="1"/>
  <c r="AT147" i="4" s="1"/>
  <c r="AX147" i="4" s="1" a="1"/>
  <c r="AX147" i="4" s="1"/>
  <c r="H147" i="4" l="1"/>
  <c r="I147" i="4" s="1" a="1"/>
  <c r="I147" i="4" s="1"/>
  <c r="S147" i="4" s="1" a="1"/>
  <c r="S147" i="4" s="1"/>
  <c r="U147" i="4" s="1" a="1"/>
  <c r="U147" i="4" s="1"/>
  <c r="AW147" i="4" a="1"/>
  <c r="AW147" i="4" s="1"/>
  <c r="AZ147" i="4" a="1"/>
  <c r="AZ147" i="4" s="1"/>
  <c r="AV147" i="4" a="1"/>
  <c r="AV147" i="4" s="1"/>
  <c r="AY147" i="4" a="1"/>
  <c r="AY147" i="4" s="1"/>
  <c r="BD147" i="4" a="1"/>
  <c r="BD147" i="4" s="1"/>
  <c r="BF147" i="4" s="1" a="1"/>
  <c r="BF147" i="4" s="1"/>
  <c r="BB147" i="4" a="1"/>
  <c r="BB147" i="4" s="1"/>
  <c r="BA147" i="4" a="1"/>
  <c r="BA147" i="4" s="1"/>
  <c r="AU147" i="4" a="1"/>
  <c r="AU147" i="4" s="1"/>
  <c r="BC147" i="4" a="1"/>
  <c r="BC147" i="4" s="1"/>
  <c r="BE147" i="4" s="1" a="1"/>
  <c r="BE147" i="4" s="1"/>
  <c r="R147" i="4" l="1" a="1"/>
  <c r="R147" i="4" s="1"/>
  <c r="T147" i="4" s="1" a="1"/>
  <c r="T147" i="4" s="1"/>
  <c r="V147" i="4" s="1"/>
  <c r="L147" i="4" a="1"/>
  <c r="L147" i="4" s="1"/>
  <c r="K147" i="4" a="1"/>
  <c r="K147" i="4" s="1"/>
  <c r="J147" i="4" a="1"/>
  <c r="J147" i="4" s="1"/>
  <c r="Q147" i="4" a="1"/>
  <c r="Q147" i="4" s="1"/>
  <c r="O147" i="4" a="1"/>
  <c r="O147" i="4" s="1"/>
  <c r="P147" i="4" a="1"/>
  <c r="P147" i="4" s="1"/>
  <c r="N147" i="4" a="1"/>
  <c r="N147" i="4" s="1"/>
  <c r="M147" i="4" a="1"/>
  <c r="M147" i="4" s="1"/>
  <c r="W147" i="4"/>
  <c r="BI147" i="4"/>
  <c r="BH147" i="4"/>
  <c r="BG147" i="4"/>
  <c r="X147" i="4" l="1"/>
  <c r="Y147" i="4" s="1"/>
  <c r="Z147" i="4" s="1"/>
  <c r="AA147" i="4" s="1" a="1"/>
  <c r="AA147" i="4" s="1"/>
  <c r="BW147" i="4" s="1" a="1"/>
  <c r="BW147" i="4" s="1"/>
  <c r="BJ147" i="4"/>
  <c r="BK147" i="4" s="1"/>
  <c r="BL147" i="4" s="1" a="1"/>
  <c r="BL147" i="4" s="1"/>
  <c r="AL147" i="4" s="1" a="1"/>
  <c r="AL147" i="4" s="1"/>
  <c r="AG147" i="4" l="1" a="1"/>
  <c r="AG147" i="4" s="1"/>
  <c r="AB147" i="4" a="1"/>
  <c r="AB147" i="4" s="1"/>
  <c r="AO147" i="4" s="1"/>
  <c r="AD147" i="4" a="1"/>
  <c r="AD147" i="4" s="1"/>
  <c r="AF147" i="4" a="1"/>
  <c r="AF147" i="4" s="1"/>
  <c r="AC147" i="4" a="1"/>
  <c r="AC147" i="4" s="1"/>
  <c r="BR147" i="4" a="1"/>
  <c r="BR147" i="4" s="1"/>
  <c r="BQ147" i="4" a="1"/>
  <c r="BQ147" i="4" s="1"/>
  <c r="BM147" i="4" a="1"/>
  <c r="BM147" i="4" s="1"/>
  <c r="BZ147" i="4" s="1"/>
  <c r="BO147" i="4" a="1"/>
  <c r="BO147" i="4" s="1"/>
  <c r="BN147" i="4" a="1"/>
  <c r="BN147" i="4" s="1"/>
  <c r="AE147" i="4" l="1"/>
  <c r="AI147" i="4" s="1"/>
  <c r="BP147" i="4"/>
  <c r="BT147" i="4" s="1"/>
  <c r="AH147" i="4"/>
  <c r="BS147" i="4"/>
  <c r="BX147" i="4" l="1"/>
  <c r="CA147" i="4"/>
  <c r="AQ147" i="4"/>
  <c r="AR147" i="4"/>
  <c r="CC147" i="4"/>
  <c r="AP147" i="4"/>
  <c r="CB147" i="4"/>
  <c r="AM147" i="4"/>
  <c r="AN147" i="4" s="1"/>
  <c r="AJ147" i="4" s="1"/>
  <c r="AK147" i="4" s="1"/>
  <c r="BY147" i="4" l="1"/>
  <c r="BU147" i="4" s="1"/>
  <c r="BV147" i="4" s="1"/>
  <c r="CD147" i="4" s="1"/>
  <c r="AS148" i="4" l="1"/>
  <c r="AT148" i="4" s="1" a="1"/>
  <c r="AT148" i="4" s="1"/>
  <c r="AV148" i="4" s="1" a="1"/>
  <c r="AV148" i="4" s="1"/>
  <c r="H148" i="4"/>
  <c r="I148" i="4" s="1" a="1"/>
  <c r="I148" i="4" s="1"/>
  <c r="AW148" i="4" l="1" a="1"/>
  <c r="AW148" i="4" s="1"/>
  <c r="AY148" i="4" a="1"/>
  <c r="AY148" i="4" s="1"/>
  <c r="K148" i="4" a="1"/>
  <c r="K148" i="4" s="1"/>
  <c r="M148" i="4" a="1"/>
  <c r="M148" i="4" s="1"/>
  <c r="N148" i="4" a="1"/>
  <c r="N148" i="4" s="1"/>
  <c r="O148" i="4" a="1"/>
  <c r="O148" i="4" s="1"/>
  <c r="L148" i="4" a="1"/>
  <c r="L148" i="4" s="1"/>
  <c r="AX148" i="4" a="1"/>
  <c r="AX148" i="4" s="1"/>
  <c r="AZ148" i="4" a="1"/>
  <c r="AZ148" i="4" s="1"/>
  <c r="BD148" i="4" a="1"/>
  <c r="BD148" i="4" s="1"/>
  <c r="BF148" i="4" s="1" a="1"/>
  <c r="BF148" i="4" s="1"/>
  <c r="BB148" i="4" a="1"/>
  <c r="BB148" i="4" s="1"/>
  <c r="BA148" i="4" a="1"/>
  <c r="BA148" i="4" s="1"/>
  <c r="AU148" i="4" a="1"/>
  <c r="AU148" i="4" s="1"/>
  <c r="BC148" i="4" a="1"/>
  <c r="BC148" i="4" s="1"/>
  <c r="BE148" i="4" s="1" a="1"/>
  <c r="BE148" i="4" s="1"/>
  <c r="S148" i="4" a="1"/>
  <c r="S148" i="4" s="1"/>
  <c r="U148" i="4" s="1" a="1"/>
  <c r="U148" i="4" s="1"/>
  <c r="Q148" i="4" a="1"/>
  <c r="Q148" i="4" s="1"/>
  <c r="P148" i="4" a="1"/>
  <c r="P148" i="4" s="1"/>
  <c r="J148" i="4" a="1"/>
  <c r="J148" i="4" s="1"/>
  <c r="R148" i="4" a="1"/>
  <c r="R148" i="4" s="1"/>
  <c r="T148" i="4" s="1" a="1"/>
  <c r="T148" i="4" s="1"/>
  <c r="X148" i="4" l="1"/>
  <c r="W148" i="4"/>
  <c r="V148" i="4"/>
  <c r="BI148" i="4"/>
  <c r="BH148" i="4"/>
  <c r="BG148" i="4"/>
  <c r="Y148" i="4" l="1"/>
  <c r="Z148" i="4" s="1"/>
  <c r="AC148" i="4" s="1" a="1"/>
  <c r="AC148" i="4" s="1"/>
  <c r="BJ148" i="4"/>
  <c r="BK148" i="4" s="1"/>
  <c r="BL148" i="4" s="1" a="1"/>
  <c r="BL148" i="4" s="1"/>
  <c r="AL148" i="4" s="1" a="1"/>
  <c r="AL148" i="4" s="1"/>
  <c r="AG148" i="4" l="1" a="1"/>
  <c r="AG148" i="4" s="1"/>
  <c r="AD148" i="4" a="1"/>
  <c r="AD148" i="4" s="1"/>
  <c r="AA148" i="4" a="1"/>
  <c r="AA148" i="4" s="1"/>
  <c r="BW148" i="4" s="1" a="1"/>
  <c r="BW148" i="4" s="1"/>
  <c r="AB148" i="4" a="1"/>
  <c r="AB148" i="4" s="1"/>
  <c r="AO148" i="4" s="1"/>
  <c r="AF148" i="4" a="1"/>
  <c r="AF148" i="4" s="1"/>
  <c r="BR148" i="4" a="1"/>
  <c r="BR148" i="4" s="1"/>
  <c r="BQ148" i="4" a="1"/>
  <c r="BQ148" i="4" s="1"/>
  <c r="BM148" i="4" a="1"/>
  <c r="BM148" i="4" s="1"/>
  <c r="BZ148" i="4" s="1"/>
  <c r="BO148" i="4" a="1"/>
  <c r="BO148" i="4" s="1"/>
  <c r="BN148" i="4" a="1"/>
  <c r="BN148" i="4" s="1"/>
  <c r="AE148" i="4"/>
  <c r="AH148" i="4" l="1"/>
  <c r="BS148" i="4"/>
  <c r="AI148" i="4"/>
  <c r="BP148" i="4"/>
  <c r="BT148" i="4" s="1"/>
  <c r="AM148" i="4" l="1"/>
  <c r="BX148" i="4"/>
  <c r="CB148" i="4"/>
  <c r="CA148" i="4"/>
  <c r="CC148" i="4"/>
  <c r="AP148" i="4"/>
  <c r="AR148" i="4"/>
  <c r="AQ148" i="4"/>
  <c r="AN148" i="4" l="1"/>
  <c r="AJ148" i="4" s="1"/>
  <c r="AK148" i="4" s="1"/>
  <c r="BY148" i="4"/>
  <c r="BU148" i="4" s="1"/>
  <c r="BV148" i="4" s="1"/>
  <c r="CD148" i="4" l="1"/>
  <c r="AS149" i="4" s="1"/>
  <c r="AT149" i="4" s="1" a="1"/>
  <c r="AT149" i="4" s="1"/>
  <c r="AZ149" i="4" s="1" a="1"/>
  <c r="AZ149" i="4" s="1"/>
  <c r="H149" i="4" l="1"/>
  <c r="I149" i="4" s="1" a="1"/>
  <c r="I149" i="4" s="1"/>
  <c r="L149" i="4" s="1" a="1"/>
  <c r="L149" i="4" s="1"/>
  <c r="AX149" i="4" a="1"/>
  <c r="AX149" i="4" s="1"/>
  <c r="AY149" i="4" a="1"/>
  <c r="AY149" i="4" s="1"/>
  <c r="AW149" i="4" a="1"/>
  <c r="AW149" i="4" s="1"/>
  <c r="AV149" i="4" a="1"/>
  <c r="AV149" i="4" s="1"/>
  <c r="N149" i="4" a="1"/>
  <c r="N149" i="4" s="1"/>
  <c r="K149" i="4" a="1"/>
  <c r="K149" i="4" s="1"/>
  <c r="O149" i="4" a="1"/>
  <c r="O149" i="4" s="1"/>
  <c r="M149" i="4" a="1"/>
  <c r="M149" i="4" s="1"/>
  <c r="BD149" i="4" a="1"/>
  <c r="BD149" i="4" s="1"/>
  <c r="BF149" i="4" s="1" a="1"/>
  <c r="BF149" i="4" s="1"/>
  <c r="BB149" i="4" a="1"/>
  <c r="BB149" i="4" s="1"/>
  <c r="BA149" i="4" a="1"/>
  <c r="BA149" i="4" s="1"/>
  <c r="AU149" i="4" a="1"/>
  <c r="AU149" i="4" s="1"/>
  <c r="BC149" i="4" a="1"/>
  <c r="BC149" i="4" s="1"/>
  <c r="BE149" i="4" s="1" a="1"/>
  <c r="BE149" i="4" s="1"/>
  <c r="S149" i="4" a="1"/>
  <c r="S149" i="4" s="1"/>
  <c r="U149" i="4" s="1" a="1"/>
  <c r="U149" i="4" s="1"/>
  <c r="Q149" i="4" a="1"/>
  <c r="Q149" i="4" s="1"/>
  <c r="P149" i="4" a="1"/>
  <c r="P149" i="4" s="1"/>
  <c r="J149" i="4" a="1"/>
  <c r="J149" i="4" s="1"/>
  <c r="R149" i="4" a="1"/>
  <c r="R149" i="4" s="1"/>
  <c r="T149" i="4" s="1" a="1"/>
  <c r="T149" i="4" s="1"/>
  <c r="X149" i="4" l="1"/>
  <c r="W149" i="4"/>
  <c r="V149" i="4"/>
  <c r="BI149" i="4"/>
  <c r="BH149" i="4"/>
  <c r="BG149" i="4"/>
  <c r="Y149" i="4" l="1"/>
  <c r="Z149" i="4" s="1"/>
  <c r="AA149" i="4" s="1" a="1"/>
  <c r="AA149" i="4" s="1"/>
  <c r="BW149" i="4" s="1" a="1"/>
  <c r="BW149" i="4" s="1"/>
  <c r="BJ149" i="4"/>
  <c r="BK149" i="4" s="1"/>
  <c r="BL149" i="4" s="1" a="1"/>
  <c r="BL149" i="4" s="1"/>
  <c r="AL149" i="4" s="1" a="1"/>
  <c r="AL149" i="4" s="1"/>
  <c r="AB149" i="4" l="1" a="1"/>
  <c r="AB149" i="4" s="1"/>
  <c r="AO149" i="4" s="1"/>
  <c r="AG149" i="4" a="1"/>
  <c r="AG149" i="4" s="1"/>
  <c r="AD149" i="4" a="1"/>
  <c r="AD149" i="4" s="1"/>
  <c r="AC149" i="4" a="1"/>
  <c r="AC149" i="4" s="1"/>
  <c r="AF149" i="4" a="1"/>
  <c r="AF149" i="4" s="1"/>
  <c r="BR149" i="4" a="1"/>
  <c r="BR149" i="4" s="1"/>
  <c r="BO149" i="4" a="1"/>
  <c r="BO149" i="4" s="1"/>
  <c r="BM149" i="4" a="1"/>
  <c r="BM149" i="4" s="1"/>
  <c r="BZ149" i="4" s="1"/>
  <c r="BQ149" i="4" a="1"/>
  <c r="BQ149" i="4" s="1"/>
  <c r="BN149" i="4" a="1"/>
  <c r="BN149" i="4" s="1"/>
  <c r="AE149" i="4" l="1"/>
  <c r="AI149" i="4" s="1"/>
  <c r="BS149" i="4"/>
  <c r="AH149" i="4"/>
  <c r="BP149" i="4"/>
  <c r="BT149" i="4" s="1"/>
  <c r="CB149" i="4" l="1"/>
  <c r="AR149" i="4"/>
  <c r="AM149" i="4"/>
  <c r="BX149" i="4"/>
  <c r="CC149" i="4"/>
  <c r="CA149" i="4"/>
  <c r="AQ149" i="4"/>
  <c r="AP149" i="4"/>
  <c r="AN149" i="4" l="1"/>
  <c r="AJ149" i="4" s="1"/>
  <c r="AK149" i="4" s="1"/>
  <c r="BY149" i="4"/>
  <c r="BU149" i="4" s="1"/>
  <c r="BV149" i="4" s="1"/>
  <c r="CD149" i="4" l="1"/>
  <c r="AS150" i="4" s="1"/>
  <c r="AT150" i="4" l="1" a="1"/>
  <c r="AT150" i="4" s="1"/>
  <c r="AZ150" i="4" s="1" a="1"/>
  <c r="AZ150" i="4" s="1"/>
  <c r="H150" i="4"/>
  <c r="I150" i="4" s="1" a="1"/>
  <c r="I150" i="4" s="1"/>
  <c r="L150" i="4" s="1" a="1"/>
  <c r="L150" i="4" s="1"/>
  <c r="AV150" i="4" l="1" a="1"/>
  <c r="AV150" i="4" s="1"/>
  <c r="AW150" i="4" a="1"/>
  <c r="AW150" i="4" s="1"/>
  <c r="AX150" i="4" a="1"/>
  <c r="AX150" i="4" s="1"/>
  <c r="P150" i="4" a="1"/>
  <c r="P150" i="4" s="1"/>
  <c r="N150" i="4" a="1"/>
  <c r="N150" i="4" s="1"/>
  <c r="O150" i="4" a="1"/>
  <c r="O150" i="4" s="1"/>
  <c r="R150" i="4" a="1"/>
  <c r="R150" i="4" s="1"/>
  <c r="T150" i="4" s="1" a="1"/>
  <c r="T150" i="4" s="1"/>
  <c r="J150" i="4" a="1"/>
  <c r="J150" i="4" s="1"/>
  <c r="K150" i="4" a="1"/>
  <c r="K150" i="4" s="1"/>
  <c r="S150" i="4" a="1"/>
  <c r="S150" i="4" s="1"/>
  <c r="U150" i="4" s="1" a="1"/>
  <c r="U150" i="4" s="1"/>
  <c r="Q150" i="4" a="1"/>
  <c r="Q150" i="4" s="1"/>
  <c r="M150" i="4" a="1"/>
  <c r="M150" i="4" s="1"/>
  <c r="AY150" i="4" a="1"/>
  <c r="AY150" i="4" s="1"/>
  <c r="BD150" i="4" a="1"/>
  <c r="BD150" i="4" s="1"/>
  <c r="BF150" i="4" s="1" a="1"/>
  <c r="BF150" i="4" s="1"/>
  <c r="BA150" i="4" a="1"/>
  <c r="BA150" i="4" s="1"/>
  <c r="AU150" i="4" a="1"/>
  <c r="AU150" i="4" s="1"/>
  <c r="BC150" i="4" a="1"/>
  <c r="BC150" i="4" s="1"/>
  <c r="BE150" i="4" s="1" a="1"/>
  <c r="BE150" i="4" s="1"/>
  <c r="BB150" i="4" a="1"/>
  <c r="BB150" i="4" s="1"/>
  <c r="W150" i="4" l="1"/>
  <c r="V150" i="4"/>
  <c r="X150" i="4"/>
  <c r="Y150" i="4" s="1"/>
  <c r="Z150" i="4" s="1"/>
  <c r="AA150" i="4" s="1" a="1"/>
  <c r="AA150" i="4" s="1"/>
  <c r="BW150" i="4" s="1" a="1"/>
  <c r="BW150" i="4" s="1"/>
  <c r="BI150" i="4"/>
  <c r="BG150" i="4"/>
  <c r="BH150" i="4"/>
  <c r="AC150" i="4" l="1" a="1"/>
  <c r="AC150" i="4" s="1"/>
  <c r="AF150" i="4" a="1"/>
  <c r="AF150" i="4" s="1"/>
  <c r="AD150" i="4" a="1"/>
  <c r="AD150" i="4" s="1"/>
  <c r="AE150" i="4" s="1"/>
  <c r="AB150" i="4" a="1"/>
  <c r="AB150" i="4" s="1"/>
  <c r="AO150" i="4" s="1"/>
  <c r="AG150" i="4" a="1"/>
  <c r="AG150" i="4" s="1"/>
  <c r="BJ150" i="4"/>
  <c r="BK150" i="4" s="1"/>
  <c r="BM150" i="4" s="1" a="1"/>
  <c r="BM150" i="4" s="1"/>
  <c r="BZ150" i="4" s="1"/>
  <c r="AH150" i="4" l="1"/>
  <c r="AI150" i="4"/>
  <c r="BO150" i="4" a="1"/>
  <c r="BO150" i="4" s="1"/>
  <c r="BQ150" i="4" a="1"/>
  <c r="BQ150" i="4" s="1"/>
  <c r="BN150" i="4" a="1"/>
  <c r="BN150" i="4" s="1"/>
  <c r="BP150" i="4" s="1"/>
  <c r="BL150" i="4" a="1"/>
  <c r="BL150" i="4" s="1"/>
  <c r="AL150" i="4" s="1" a="1"/>
  <c r="AL150" i="4" s="1"/>
  <c r="BR150" i="4" a="1"/>
  <c r="BR150" i="4" s="1"/>
  <c r="BX150" i="4" l="1"/>
  <c r="BS150" i="4"/>
  <c r="CC150" i="4" s="1"/>
  <c r="BT150" i="4"/>
  <c r="CB150" i="4" l="1"/>
  <c r="AQ150" i="4"/>
  <c r="CA150" i="4"/>
  <c r="AM150" i="4"/>
  <c r="AN150" i="4" s="1"/>
  <c r="AJ150" i="4" s="1"/>
  <c r="AK150" i="4" s="1"/>
  <c r="AR150" i="4"/>
  <c r="AP150" i="4"/>
  <c r="BY150" i="4" l="1"/>
  <c r="BU150" i="4" s="1"/>
  <c r="BV150" i="4" s="1"/>
  <c r="CD150" i="4" s="1"/>
  <c r="AS151" i="4" s="1"/>
  <c r="AT151" i="4" s="1" a="1"/>
  <c r="AT151" i="4" s="1"/>
  <c r="AW151" i="4" s="1" a="1"/>
  <c r="AW151" i="4" s="1"/>
  <c r="AV151" i="4" l="1" a="1"/>
  <c r="AV151" i="4" s="1"/>
  <c r="AX151" i="4" a="1"/>
  <c r="AX151" i="4" s="1"/>
  <c r="AY151" i="4" a="1"/>
  <c r="AY151" i="4" s="1"/>
  <c r="H151" i="4"/>
  <c r="I151" i="4" s="1" a="1"/>
  <c r="I151" i="4" s="1"/>
  <c r="S151" i="4" s="1" a="1"/>
  <c r="S151" i="4" s="1"/>
  <c r="U151" i="4" s="1" a="1"/>
  <c r="U151" i="4" s="1"/>
  <c r="BA151" i="4" a="1"/>
  <c r="BA151" i="4" s="1"/>
  <c r="AU151" i="4" a="1"/>
  <c r="AU151" i="4" s="1"/>
  <c r="BC151" i="4" a="1"/>
  <c r="BC151" i="4" s="1"/>
  <c r="BE151" i="4" s="1" a="1"/>
  <c r="BE151" i="4" s="1"/>
  <c r="AZ151" i="4" a="1"/>
  <c r="AZ151" i="4" s="1"/>
  <c r="BD151" i="4" a="1"/>
  <c r="BD151" i="4" s="1"/>
  <c r="BF151" i="4" s="1" a="1"/>
  <c r="BF151" i="4" s="1"/>
  <c r="BB151" i="4" a="1"/>
  <c r="BB151" i="4" s="1"/>
  <c r="K151" i="4" a="1"/>
  <c r="K151" i="4" s="1"/>
  <c r="L151" i="4" l="1" a="1"/>
  <c r="L151" i="4" s="1"/>
  <c r="O151" i="4" a="1"/>
  <c r="O151" i="4" s="1"/>
  <c r="R151" i="4" a="1"/>
  <c r="R151" i="4" s="1"/>
  <c r="T151" i="4" s="1" a="1"/>
  <c r="T151" i="4" s="1"/>
  <c r="W151" i="4" s="1"/>
  <c r="P151" i="4" a="1"/>
  <c r="P151" i="4" s="1"/>
  <c r="J151" i="4" a="1"/>
  <c r="J151" i="4" s="1"/>
  <c r="M151" i="4" a="1"/>
  <c r="M151" i="4" s="1"/>
  <c r="N151" i="4" a="1"/>
  <c r="N151" i="4" s="1"/>
  <c r="Q151" i="4" a="1"/>
  <c r="Q151" i="4" s="1"/>
  <c r="BI151" i="4"/>
  <c r="BH151" i="4"/>
  <c r="BG151" i="4"/>
  <c r="X151" i="4" l="1"/>
  <c r="V151" i="4"/>
  <c r="BJ151" i="4"/>
  <c r="BK151" i="4" s="1"/>
  <c r="BL151" i="4" s="1" a="1"/>
  <c r="BL151" i="4" s="1"/>
  <c r="AL151" i="4" s="1" a="1"/>
  <c r="AL151" i="4" s="1"/>
  <c r="Y151" i="4"/>
  <c r="Z151" i="4" s="1"/>
  <c r="AA151" i="4" s="1" a="1"/>
  <c r="AA151" i="4" s="1"/>
  <c r="BW151" i="4" s="1" a="1"/>
  <c r="BW151" i="4" s="1"/>
  <c r="BQ151" i="4" l="1" a="1"/>
  <c r="BQ151" i="4" s="1"/>
  <c r="BR151" i="4" a="1"/>
  <c r="BR151" i="4" s="1"/>
  <c r="BO151" i="4" a="1"/>
  <c r="BO151" i="4" s="1"/>
  <c r="BN151" i="4" a="1"/>
  <c r="BN151" i="4" s="1"/>
  <c r="BP151" i="4" s="1"/>
  <c r="BM151" i="4" a="1"/>
  <c r="BM151" i="4" s="1"/>
  <c r="BZ151" i="4" s="1"/>
  <c r="AF151" i="4" a="1"/>
  <c r="AF151" i="4" s="1"/>
  <c r="AD151" i="4" a="1"/>
  <c r="AD151" i="4" s="1"/>
  <c r="AC151" i="4" a="1"/>
  <c r="AC151" i="4" s="1"/>
  <c r="AB151" i="4" a="1"/>
  <c r="AB151" i="4" s="1"/>
  <c r="AO151" i="4" s="1"/>
  <c r="AG151" i="4" a="1"/>
  <c r="AG151" i="4" s="1"/>
  <c r="BT151" i="4" l="1"/>
  <c r="BS151" i="4"/>
  <c r="AH151" i="4"/>
  <c r="AE151" i="4"/>
  <c r="AI151" i="4" s="1"/>
  <c r="AM151" i="4"/>
  <c r="AP151" i="4"/>
  <c r="AR151" i="4"/>
  <c r="AQ151" i="4"/>
  <c r="CC151" i="4"/>
  <c r="CA151" i="4"/>
  <c r="BX151" i="4"/>
  <c r="CB151" i="4" l="1"/>
  <c r="BY151" i="4"/>
  <c r="BU151" i="4" s="1"/>
  <c r="BV151" i="4" s="1"/>
  <c r="AN151" i="4"/>
  <c r="AJ151" i="4" s="1"/>
  <c r="AK151" i="4" s="1"/>
  <c r="CD151" i="4" l="1"/>
  <c r="AS152" i="4" l="1"/>
  <c r="H152" i="4"/>
  <c r="I152" i="4" l="1" a="1"/>
  <c r="I152" i="4" s="1"/>
  <c r="L152" i="4" s="1" a="1"/>
  <c r="L152" i="4" s="1"/>
  <c r="AT152" i="4" a="1"/>
  <c r="AT152" i="4" s="1"/>
  <c r="AZ152" i="4" s="1" a="1"/>
  <c r="AZ152" i="4" s="1"/>
  <c r="N152" i="4" l="1" a="1"/>
  <c r="N152" i="4" s="1"/>
  <c r="O152" i="4" a="1"/>
  <c r="O152" i="4" s="1"/>
  <c r="AV152" i="4" a="1"/>
  <c r="AV152" i="4" s="1"/>
  <c r="AY152" i="4" a="1"/>
  <c r="AY152" i="4" s="1"/>
  <c r="AX152" i="4" a="1"/>
  <c r="AX152" i="4" s="1"/>
  <c r="K152" i="4" a="1"/>
  <c r="K152" i="4" s="1"/>
  <c r="M152" i="4" a="1"/>
  <c r="M152" i="4" s="1"/>
  <c r="AW152" i="4" a="1"/>
  <c r="AW152" i="4" s="1"/>
  <c r="BA152" i="4" a="1"/>
  <c r="BA152" i="4" s="1"/>
  <c r="AU152" i="4" a="1"/>
  <c r="AU152" i="4" s="1"/>
  <c r="BB152" i="4" a="1"/>
  <c r="BB152" i="4" s="1"/>
  <c r="BD152" i="4" a="1"/>
  <c r="BD152" i="4" s="1"/>
  <c r="BF152" i="4" s="1" a="1"/>
  <c r="BF152" i="4" s="1"/>
  <c r="BC152" i="4" a="1"/>
  <c r="BC152" i="4" s="1"/>
  <c r="BE152" i="4" s="1" a="1"/>
  <c r="BE152" i="4" s="1"/>
  <c r="S152" i="4" a="1"/>
  <c r="S152" i="4" s="1"/>
  <c r="U152" i="4" s="1" a="1"/>
  <c r="U152" i="4" s="1"/>
  <c r="Q152" i="4" a="1"/>
  <c r="Q152" i="4" s="1"/>
  <c r="R152" i="4" a="1"/>
  <c r="R152" i="4" s="1"/>
  <c r="T152" i="4" s="1" a="1"/>
  <c r="T152" i="4" s="1"/>
  <c r="P152" i="4" a="1"/>
  <c r="P152" i="4" s="1"/>
  <c r="J152" i="4" a="1"/>
  <c r="J152" i="4" s="1"/>
  <c r="BH152" i="4" l="1"/>
  <c r="BI152" i="4"/>
  <c r="BG152" i="4"/>
  <c r="V152" i="4"/>
  <c r="X152" i="4"/>
  <c r="Y152" i="4" s="1"/>
  <c r="Z152" i="4" s="1"/>
  <c r="W152" i="4"/>
  <c r="BJ152" i="4"/>
  <c r="BK152" i="4" s="1"/>
  <c r="BL152" i="4" l="1" a="1"/>
  <c r="BL152" i="4" s="1"/>
  <c r="AL152" i="4" s="1" a="1"/>
  <c r="AL152" i="4" s="1"/>
  <c r="BM152" i="4" a="1"/>
  <c r="BM152" i="4" s="1"/>
  <c r="BZ152" i="4" s="1"/>
  <c r="BR152" i="4" a="1"/>
  <c r="BR152" i="4" s="1"/>
  <c r="BO152" i="4" a="1"/>
  <c r="BO152" i="4" s="1"/>
  <c r="BN152" i="4" a="1"/>
  <c r="BN152" i="4" s="1"/>
  <c r="BQ152" i="4" a="1"/>
  <c r="BQ152" i="4" s="1"/>
  <c r="AA152" i="4" a="1"/>
  <c r="AA152" i="4" s="1"/>
  <c r="BW152" i="4" s="1" a="1"/>
  <c r="BW152" i="4" s="1"/>
  <c r="AB152" i="4" a="1"/>
  <c r="AB152" i="4" s="1"/>
  <c r="AO152" i="4" s="1"/>
  <c r="AD152" i="4" a="1"/>
  <c r="AD152" i="4" s="1"/>
  <c r="AF152" i="4" a="1"/>
  <c r="AF152" i="4" s="1"/>
  <c r="AC152" i="4" a="1"/>
  <c r="AC152" i="4" s="1"/>
  <c r="AG152" i="4" a="1"/>
  <c r="AG152" i="4" s="1"/>
  <c r="AE152" i="4" l="1"/>
  <c r="AI152" i="4" s="1"/>
  <c r="AH152" i="4"/>
  <c r="BP152" i="4"/>
  <c r="BT152" i="4" s="1"/>
  <c r="BS152" i="4"/>
  <c r="CB152" i="4" l="1"/>
  <c r="BX152" i="4"/>
  <c r="AM152" i="4"/>
  <c r="CA152" i="4"/>
  <c r="AR152" i="4"/>
  <c r="AP152" i="4"/>
  <c r="AQ152" i="4"/>
  <c r="CC152" i="4"/>
  <c r="AN152" i="4" l="1"/>
  <c r="AJ152" i="4" s="1"/>
  <c r="AK152" i="4" s="1"/>
  <c r="BY152" i="4"/>
  <c r="BU152" i="4" s="1"/>
  <c r="BV152" i="4" s="1"/>
  <c r="CD152" i="4" s="1"/>
  <c r="AS153" i="4" s="1"/>
  <c r="H153" i="4" l="1"/>
  <c r="I153" i="4" s="1" a="1"/>
  <c r="I153" i="4" s="1"/>
  <c r="AT153" i="4" a="1"/>
  <c r="AT153" i="4" s="1"/>
  <c r="AW153" i="4" s="1" a="1"/>
  <c r="AW153" i="4" s="1"/>
  <c r="M153" i="4" l="1" a="1"/>
  <c r="M153" i="4" s="1"/>
  <c r="O153" i="4" a="1"/>
  <c r="O153" i="4" s="1"/>
  <c r="L153" i="4" a="1"/>
  <c r="L153" i="4" s="1"/>
  <c r="N153" i="4" a="1"/>
  <c r="N153" i="4" s="1"/>
  <c r="AX153" i="4" a="1"/>
  <c r="AX153" i="4" s="1"/>
  <c r="AV153" i="4" a="1"/>
  <c r="AV153" i="4" s="1"/>
  <c r="AY153" i="4" a="1"/>
  <c r="AY153" i="4" s="1"/>
  <c r="AZ153" i="4" a="1"/>
  <c r="AZ153" i="4" s="1"/>
  <c r="BD153" i="4" a="1"/>
  <c r="BD153" i="4" s="1"/>
  <c r="BF153" i="4" s="1" a="1"/>
  <c r="BF153" i="4" s="1"/>
  <c r="BB153" i="4" a="1"/>
  <c r="BB153" i="4" s="1"/>
  <c r="BA153" i="4" a="1"/>
  <c r="BA153" i="4" s="1"/>
  <c r="AU153" i="4" a="1"/>
  <c r="AU153" i="4" s="1"/>
  <c r="BC153" i="4" a="1"/>
  <c r="BC153" i="4" s="1"/>
  <c r="BE153" i="4" s="1" a="1"/>
  <c r="BE153" i="4" s="1"/>
  <c r="K153" i="4" a="1"/>
  <c r="K153" i="4" s="1"/>
  <c r="R153" i="4" a="1"/>
  <c r="R153" i="4" s="1"/>
  <c r="T153" i="4" s="1" a="1"/>
  <c r="T153" i="4" s="1"/>
  <c r="J153" i="4" a="1"/>
  <c r="J153" i="4" s="1"/>
  <c r="P153" i="4" a="1"/>
  <c r="P153" i="4" s="1"/>
  <c r="Q153" i="4" a="1"/>
  <c r="Q153" i="4" s="1"/>
  <c r="S153" i="4" a="1"/>
  <c r="S153" i="4" s="1"/>
  <c r="U153" i="4" s="1" a="1"/>
  <c r="U153" i="4" s="1"/>
  <c r="W153" i="4" l="1"/>
  <c r="X153" i="4"/>
  <c r="V153" i="4"/>
  <c r="BI153" i="4"/>
  <c r="BG153" i="4"/>
  <c r="BH153" i="4"/>
  <c r="BJ153" i="4" l="1"/>
  <c r="BK153" i="4" s="1"/>
  <c r="BL153" i="4" s="1" a="1"/>
  <c r="BL153" i="4" s="1"/>
  <c r="AL153" i="4" s="1" a="1"/>
  <c r="AL153" i="4" s="1"/>
  <c r="Y153" i="4"/>
  <c r="Z153" i="4" s="1"/>
  <c r="AF153" i="4" s="1" a="1"/>
  <c r="AF153" i="4" s="1"/>
  <c r="AG153" i="4" l="1" a="1"/>
  <c r="AG153" i="4" s="1"/>
  <c r="AB153" i="4" a="1"/>
  <c r="AB153" i="4" s="1"/>
  <c r="AO153" i="4" s="1"/>
  <c r="AC153" i="4" a="1"/>
  <c r="AC153" i="4" s="1"/>
  <c r="AA153" i="4" a="1"/>
  <c r="AA153" i="4" s="1"/>
  <c r="BW153" i="4" s="1" a="1"/>
  <c r="BW153" i="4" s="1"/>
  <c r="BN153" i="4" a="1"/>
  <c r="BN153" i="4" s="1"/>
  <c r="BQ153" i="4" a="1"/>
  <c r="BQ153" i="4" s="1"/>
  <c r="BO153" i="4" a="1"/>
  <c r="BO153" i="4" s="1"/>
  <c r="BR153" i="4" a="1"/>
  <c r="BR153" i="4" s="1"/>
  <c r="BM153" i="4" a="1"/>
  <c r="BM153" i="4" s="1"/>
  <c r="BZ153" i="4" s="1"/>
  <c r="AD153" i="4" a="1"/>
  <c r="AD153" i="4" s="1"/>
  <c r="AE153" i="4" s="1"/>
  <c r="AI153" i="4" s="1"/>
  <c r="AH153" i="4"/>
  <c r="BP153" i="4" l="1"/>
  <c r="BT153" i="4" s="1"/>
  <c r="BS153" i="4"/>
  <c r="BX153" i="4"/>
  <c r="AM153" i="4" l="1"/>
  <c r="CA153" i="4"/>
  <c r="AQ153" i="4"/>
  <c r="AP153" i="4"/>
  <c r="CC153" i="4"/>
  <c r="CB153" i="4"/>
  <c r="AR153" i="4"/>
  <c r="BY153" i="4"/>
  <c r="BU153" i="4" s="1"/>
  <c r="BV153" i="4" s="1"/>
  <c r="AN153" i="4"/>
  <c r="AJ153" i="4" s="1"/>
  <c r="AK153" i="4" s="1"/>
  <c r="CD153" i="4" l="1"/>
  <c r="AS154" i="4" s="1"/>
  <c r="AT154" i="4" s="1" a="1"/>
  <c r="AT154" i="4" s="1"/>
  <c r="AW154" i="4" s="1" a="1"/>
  <c r="AW154" i="4" s="1"/>
  <c r="H154" i="4" l="1"/>
  <c r="N154" i="4" s="1" a="1"/>
  <c r="N154" i="4" s="1"/>
  <c r="AV154" i="4" a="1"/>
  <c r="AV154" i="4" s="1"/>
  <c r="BD154" i="4" a="1"/>
  <c r="BD154" i="4" s="1"/>
  <c r="BF154" i="4" s="1" a="1"/>
  <c r="BF154" i="4" s="1"/>
  <c r="AU154" i="4" a="1"/>
  <c r="AU154" i="4" s="1"/>
  <c r="AZ154" i="4" a="1"/>
  <c r="AZ154" i="4" s="1"/>
  <c r="BB154" i="4" a="1"/>
  <c r="BB154" i="4" s="1"/>
  <c r="BC154" i="4" a="1"/>
  <c r="BC154" i="4" s="1"/>
  <c r="BE154" i="4" s="1" a="1"/>
  <c r="BE154" i="4" s="1"/>
  <c r="AY154" i="4" a="1"/>
  <c r="AY154" i="4" s="1"/>
  <c r="AX154" i="4" a="1"/>
  <c r="AX154" i="4" s="1"/>
  <c r="BA154" i="4" a="1"/>
  <c r="BA154" i="4" s="1"/>
  <c r="I154" i="4" a="1"/>
  <c r="I154" i="4" s="1"/>
  <c r="BG154" i="4" l="1"/>
  <c r="BI154" i="4"/>
  <c r="BJ154" i="4" s="1"/>
  <c r="BK154" i="4" s="1"/>
  <c r="BL154" i="4" s="1" a="1"/>
  <c r="BL154" i="4" s="1"/>
  <c r="BH154" i="4"/>
  <c r="M154" i="4" a="1"/>
  <c r="M154" i="4" s="1"/>
  <c r="K154" i="4" a="1"/>
  <c r="K154" i="4" s="1"/>
  <c r="O154" i="4" a="1"/>
  <c r="O154" i="4" s="1"/>
  <c r="L154" i="4" a="1"/>
  <c r="L154" i="4" s="1"/>
  <c r="S154" i="4" a="1"/>
  <c r="S154" i="4" s="1"/>
  <c r="U154" i="4" s="1" a="1"/>
  <c r="U154" i="4" s="1"/>
  <c r="Q154" i="4" a="1"/>
  <c r="Q154" i="4" s="1"/>
  <c r="P154" i="4" a="1"/>
  <c r="P154" i="4" s="1"/>
  <c r="R154" i="4" a="1"/>
  <c r="R154" i="4" s="1"/>
  <c r="T154" i="4" s="1" a="1"/>
  <c r="T154" i="4" s="1"/>
  <c r="J154" i="4" a="1"/>
  <c r="J154" i="4" s="1"/>
  <c r="BM154" i="4" l="1" a="1"/>
  <c r="BM154" i="4" s="1"/>
  <c r="BZ154" i="4" s="1"/>
  <c r="BR154" i="4" a="1"/>
  <c r="BR154" i="4" s="1"/>
  <c r="AL154" i="4" a="1"/>
  <c r="AL154" i="4" s="1"/>
  <c r="BN154" i="4" a="1"/>
  <c r="BN154" i="4" s="1"/>
  <c r="BQ154" i="4" a="1"/>
  <c r="BQ154" i="4" s="1"/>
  <c r="BS154" i="4" s="1"/>
  <c r="BO154" i="4" a="1"/>
  <c r="BO154" i="4" s="1"/>
  <c r="V154" i="4"/>
  <c r="W154" i="4"/>
  <c r="X154" i="4"/>
  <c r="Y154" i="4" s="1"/>
  <c r="Z154" i="4" s="1"/>
  <c r="BP154" i="4" l="1"/>
  <c r="BT154" i="4"/>
  <c r="AA154" i="4" a="1"/>
  <c r="AA154" i="4" s="1"/>
  <c r="BW154" i="4" s="1" a="1"/>
  <c r="BW154" i="4" s="1"/>
  <c r="AF154" i="4" a="1"/>
  <c r="AF154" i="4" s="1"/>
  <c r="AB154" i="4" a="1"/>
  <c r="AB154" i="4" s="1"/>
  <c r="AO154" i="4" s="1"/>
  <c r="AG154" i="4" a="1"/>
  <c r="AG154" i="4" s="1"/>
  <c r="AC154" i="4" a="1"/>
  <c r="AC154" i="4" s="1"/>
  <c r="AD154" i="4" a="1"/>
  <c r="AD154" i="4" s="1"/>
  <c r="AH154" i="4" l="1"/>
  <c r="CB154" i="4" s="1"/>
  <c r="AE154" i="4"/>
  <c r="AI154" i="4" s="1"/>
  <c r="AR154" i="4" l="1"/>
  <c r="AP154" i="4"/>
  <c r="AQ154" i="4"/>
  <c r="CC154" i="4"/>
  <c r="CA154" i="4"/>
  <c r="BX154" i="4"/>
  <c r="AM154" i="4"/>
  <c r="AN154" i="4" l="1"/>
  <c r="AJ154" i="4" s="1"/>
  <c r="AK154" i="4" s="1"/>
  <c r="BY154" i="4"/>
  <c r="BU154" i="4" s="1"/>
  <c r="BV154" i="4" s="1"/>
  <c r="CD154" i="4" l="1"/>
  <c r="AS155" i="4" s="1"/>
  <c r="AT155" i="4" s="1" a="1"/>
  <c r="AT155" i="4" s="1"/>
  <c r="BD155" i="4" s="1" a="1"/>
  <c r="BD155" i="4" s="1"/>
  <c r="BF155" i="4" s="1" a="1"/>
  <c r="BF155" i="4" s="1"/>
  <c r="AZ155" i="4" l="1" a="1"/>
  <c r="AZ155" i="4" s="1"/>
  <c r="AU155" i="4" a="1"/>
  <c r="AU155" i="4" s="1"/>
  <c r="BA155" i="4" a="1"/>
  <c r="BA155" i="4" s="1"/>
  <c r="AW155" i="4" a="1"/>
  <c r="AW155" i="4" s="1"/>
  <c r="AY155" i="4" a="1"/>
  <c r="AY155" i="4" s="1"/>
  <c r="AV155" i="4" a="1"/>
  <c r="AV155" i="4" s="1"/>
  <c r="BB155" i="4" a="1"/>
  <c r="BB155" i="4" s="1"/>
  <c r="BC155" i="4" a="1"/>
  <c r="BC155" i="4" s="1"/>
  <c r="BE155" i="4" s="1" a="1"/>
  <c r="BE155" i="4" s="1"/>
  <c r="BI155" i="4" s="1"/>
  <c r="BJ155" i="4" s="1"/>
  <c r="BK155" i="4" s="1"/>
  <c r="BO155" i="4" s="1" a="1"/>
  <c r="BO155" i="4" s="1"/>
  <c r="AX155" i="4" a="1"/>
  <c r="AX155" i="4" s="1"/>
  <c r="H155" i="4"/>
  <c r="I155" i="4" s="1" a="1"/>
  <c r="I155" i="4" s="1"/>
  <c r="K155" i="4" s="1" a="1"/>
  <c r="K155" i="4" s="1"/>
  <c r="L155" i="4" l="1" a="1"/>
  <c r="L155" i="4" s="1"/>
  <c r="J155" i="4" a="1"/>
  <c r="J155" i="4" s="1"/>
  <c r="P155" i="4" a="1"/>
  <c r="P155" i="4" s="1"/>
  <c r="R155" i="4" a="1"/>
  <c r="R155" i="4" s="1"/>
  <c r="T155" i="4" s="1" a="1"/>
  <c r="T155" i="4" s="1"/>
  <c r="O155" i="4" a="1"/>
  <c r="O155" i="4" s="1"/>
  <c r="M155" i="4" a="1"/>
  <c r="M155" i="4" s="1"/>
  <c r="Q155" i="4" a="1"/>
  <c r="Q155" i="4" s="1"/>
  <c r="S155" i="4" a="1"/>
  <c r="S155" i="4" s="1"/>
  <c r="U155" i="4" s="1" a="1"/>
  <c r="U155" i="4" s="1"/>
  <c r="BH155" i="4"/>
  <c r="BG155" i="4"/>
  <c r="N155" i="4" a="1"/>
  <c r="N155" i="4" s="1"/>
  <c r="BN155" i="4" a="1"/>
  <c r="BN155" i="4" s="1"/>
  <c r="BP155" i="4" s="1"/>
  <c r="BL155" i="4" a="1"/>
  <c r="BL155" i="4" s="1"/>
  <c r="BR155" i="4" a="1"/>
  <c r="BR155" i="4" s="1"/>
  <c r="BQ155" i="4" a="1"/>
  <c r="BQ155" i="4" s="1"/>
  <c r="BM155" i="4" a="1"/>
  <c r="BM155" i="4" s="1"/>
  <c r="BZ155" i="4" s="1"/>
  <c r="AL155" i="4" l="1" a="1"/>
  <c r="AL155" i="4" s="1"/>
  <c r="V155" i="4"/>
  <c r="W155" i="4"/>
  <c r="X155" i="4"/>
  <c r="Y155" i="4" s="1"/>
  <c r="Z155" i="4" s="1"/>
  <c r="AG155" i="4" s="1" a="1"/>
  <c r="AG155" i="4" s="1"/>
  <c r="BS155" i="4"/>
  <c r="BT155" i="4"/>
  <c r="AB155" i="4" l="1" a="1"/>
  <c r="AB155" i="4" s="1"/>
  <c r="AO155" i="4" s="1"/>
  <c r="AC155" i="4" a="1"/>
  <c r="AC155" i="4" s="1"/>
  <c r="AA155" i="4" a="1"/>
  <c r="AA155" i="4" s="1"/>
  <c r="BW155" i="4" s="1" a="1"/>
  <c r="BW155" i="4" s="1"/>
  <c r="AF155" i="4" a="1"/>
  <c r="AF155" i="4" s="1"/>
  <c r="AH155" i="4" s="1"/>
  <c r="AQ155" i="4" s="1"/>
  <c r="AD155" i="4" a="1"/>
  <c r="AD155" i="4" s="1"/>
  <c r="AE155" i="4" s="1"/>
  <c r="AI155" i="4" l="1"/>
  <c r="AP155" i="4"/>
  <c r="AR155" i="4"/>
  <c r="CA155" i="4"/>
  <c r="CB155" i="4"/>
  <c r="CC155" i="4"/>
  <c r="BX155" i="4"/>
  <c r="AM155" i="4"/>
  <c r="BY155" i="4" l="1"/>
  <c r="BU155" i="4" s="1"/>
  <c r="BV155" i="4" s="1"/>
  <c r="AN155" i="4"/>
  <c r="AJ155" i="4" s="1"/>
  <c r="AK155" i="4" s="1"/>
  <c r="CD155" i="4" l="1"/>
  <c r="AS156" i="4" s="1"/>
  <c r="AT156" i="4" s="1" a="1"/>
  <c r="AT156" i="4" s="1"/>
  <c r="AW156" i="4" s="1" a="1"/>
  <c r="AW156" i="4" s="1"/>
  <c r="H156" i="4" l="1"/>
  <c r="I156" i="4" s="1" a="1"/>
  <c r="I156" i="4" s="1"/>
  <c r="N156" i="4" s="1" a="1"/>
  <c r="N156" i="4" s="1"/>
  <c r="AY156" i="4" a="1"/>
  <c r="AY156" i="4" s="1"/>
  <c r="AZ156" i="4" a="1"/>
  <c r="AZ156" i="4" s="1"/>
  <c r="AV156" i="4" a="1"/>
  <c r="AV156" i="4" s="1"/>
  <c r="AX156" i="4" a="1"/>
  <c r="AX156" i="4" s="1"/>
  <c r="BC156" i="4" a="1"/>
  <c r="BC156" i="4" s="1"/>
  <c r="BE156" i="4" s="1" a="1"/>
  <c r="BE156" i="4" s="1"/>
  <c r="BD156" i="4" a="1"/>
  <c r="BD156" i="4" s="1"/>
  <c r="BF156" i="4" s="1" a="1"/>
  <c r="BF156" i="4" s="1"/>
  <c r="AU156" i="4" a="1"/>
  <c r="AU156" i="4" s="1"/>
  <c r="BB156" i="4" a="1"/>
  <c r="BB156" i="4" s="1"/>
  <c r="BA156" i="4" a="1"/>
  <c r="BA156" i="4" s="1"/>
  <c r="J156" i="4" l="1" a="1"/>
  <c r="J156" i="4" s="1"/>
  <c r="K156" i="4" a="1"/>
  <c r="K156" i="4" s="1"/>
  <c r="L156" i="4" a="1"/>
  <c r="L156" i="4" s="1"/>
  <c r="Q156" i="4" a="1"/>
  <c r="Q156" i="4" s="1"/>
  <c r="O156" i="4" a="1"/>
  <c r="O156" i="4" s="1"/>
  <c r="S156" i="4" a="1"/>
  <c r="S156" i="4" s="1"/>
  <c r="U156" i="4" s="1" a="1"/>
  <c r="U156" i="4" s="1"/>
  <c r="R156" i="4" a="1"/>
  <c r="R156" i="4" s="1"/>
  <c r="T156" i="4" s="1" a="1"/>
  <c r="T156" i="4" s="1"/>
  <c r="P156" i="4" a="1"/>
  <c r="P156" i="4" s="1"/>
  <c r="M156" i="4" a="1"/>
  <c r="M156" i="4" s="1"/>
  <c r="BI156" i="4"/>
  <c r="BH156" i="4"/>
  <c r="BG156" i="4"/>
  <c r="V156" i="4" l="1"/>
  <c r="W156" i="4"/>
  <c r="X156" i="4"/>
  <c r="Y156" i="4" s="1"/>
  <c r="Z156" i="4" s="1"/>
  <c r="AB156" i="4" s="1" a="1"/>
  <c r="AB156" i="4" s="1"/>
  <c r="AO156" i="4" s="1"/>
  <c r="BJ156" i="4"/>
  <c r="BK156" i="4" s="1"/>
  <c r="BL156" i="4" s="1" a="1"/>
  <c r="BL156" i="4" s="1"/>
  <c r="AL156" i="4" s="1" a="1"/>
  <c r="AL156" i="4" s="1"/>
  <c r="BN156" i="4" l="1" a="1"/>
  <c r="BN156" i="4" s="1"/>
  <c r="BQ156" i="4" a="1"/>
  <c r="BQ156" i="4" s="1"/>
  <c r="BR156" i="4" a="1"/>
  <c r="BR156" i="4" s="1"/>
  <c r="AG156" i="4" a="1"/>
  <c r="AG156" i="4" s="1"/>
  <c r="AF156" i="4" a="1"/>
  <c r="AF156" i="4" s="1"/>
  <c r="AC156" i="4" a="1"/>
  <c r="AC156" i="4" s="1"/>
  <c r="AA156" i="4" a="1"/>
  <c r="AA156" i="4" s="1"/>
  <c r="BW156" i="4" s="1" a="1"/>
  <c r="BW156" i="4" s="1"/>
  <c r="AD156" i="4" a="1"/>
  <c r="AD156" i="4" s="1"/>
  <c r="BO156" i="4" a="1"/>
  <c r="BO156" i="4" s="1"/>
  <c r="BP156" i="4" s="1"/>
  <c r="BT156" i="4" s="1"/>
  <c r="BM156" i="4" a="1"/>
  <c r="BM156" i="4" s="1"/>
  <c r="BZ156" i="4" s="1"/>
  <c r="BS156" i="4"/>
  <c r="AH156" i="4" l="1"/>
  <c r="AP156" i="4" s="1"/>
  <c r="AE156" i="4"/>
  <c r="AI156" i="4" s="1"/>
  <c r="AQ156" i="4"/>
  <c r="CA156" i="4"/>
  <c r="AM156" i="4"/>
  <c r="CB156" i="4" l="1"/>
  <c r="CC156" i="4"/>
  <c r="AR156" i="4"/>
  <c r="BX156" i="4"/>
  <c r="BY156" i="4" s="1"/>
  <c r="BU156" i="4" s="1"/>
  <c r="BV156" i="4" s="1"/>
  <c r="AN156" i="4" l="1"/>
  <c r="AJ156" i="4" s="1"/>
  <c r="AK156" i="4" s="1"/>
  <c r="CD156" i="4" s="1"/>
  <c r="AS157" i="4" s="1"/>
  <c r="AT157" i="4" s="1" a="1"/>
  <c r="AT157" i="4" s="1"/>
  <c r="AY157" i="4" s="1" a="1"/>
  <c r="AY157" i="4" s="1"/>
  <c r="H157" i="4" l="1"/>
  <c r="I157" i="4" s="1" a="1"/>
  <c r="I157" i="4" s="1"/>
  <c r="L157" i="4" s="1" a="1"/>
  <c r="L157" i="4" s="1"/>
  <c r="AW157" i="4" a="1"/>
  <c r="AW157" i="4" s="1"/>
  <c r="AV157" i="4" a="1"/>
  <c r="AV157" i="4" s="1"/>
  <c r="M157" i="4" a="1"/>
  <c r="M157" i="4" s="1"/>
  <c r="AX157" i="4" a="1"/>
  <c r="AX157" i="4" s="1"/>
  <c r="AZ157" i="4" a="1"/>
  <c r="AZ157" i="4" s="1"/>
  <c r="N157" i="4" a="1"/>
  <c r="N157" i="4" s="1"/>
  <c r="K157" i="4" a="1"/>
  <c r="K157" i="4" s="1"/>
  <c r="O157" i="4" a="1"/>
  <c r="O157" i="4" s="1"/>
  <c r="BD157" i="4" a="1"/>
  <c r="BD157" i="4" s="1"/>
  <c r="BF157" i="4" s="1" a="1"/>
  <c r="BF157" i="4" s="1"/>
  <c r="BB157" i="4" a="1"/>
  <c r="BB157" i="4" s="1"/>
  <c r="BA157" i="4" a="1"/>
  <c r="BA157" i="4" s="1"/>
  <c r="AU157" i="4" a="1"/>
  <c r="AU157" i="4" s="1"/>
  <c r="BC157" i="4" a="1"/>
  <c r="BC157" i="4" s="1"/>
  <c r="BE157" i="4" s="1" a="1"/>
  <c r="BE157" i="4" s="1"/>
  <c r="S157" i="4" a="1"/>
  <c r="S157" i="4" s="1"/>
  <c r="U157" i="4" s="1" a="1"/>
  <c r="U157" i="4" s="1"/>
  <c r="Q157" i="4" a="1"/>
  <c r="Q157" i="4" s="1"/>
  <c r="P157" i="4" a="1"/>
  <c r="P157" i="4" s="1"/>
  <c r="J157" i="4" a="1"/>
  <c r="J157" i="4" s="1"/>
  <c r="R157" i="4" a="1"/>
  <c r="R157" i="4" s="1"/>
  <c r="T157" i="4" s="1" a="1"/>
  <c r="T157" i="4" s="1"/>
  <c r="X157" i="4" l="1"/>
  <c r="W157" i="4"/>
  <c r="V157" i="4"/>
  <c r="BI157" i="4"/>
  <c r="BH157" i="4"/>
  <c r="BG157" i="4"/>
  <c r="Y157" i="4" l="1"/>
  <c r="Z157" i="4" s="1"/>
  <c r="AC157" i="4" s="1" a="1"/>
  <c r="AC157" i="4" s="1"/>
  <c r="BJ157" i="4"/>
  <c r="BK157" i="4" s="1"/>
  <c r="AG157" i="4" l="1" a="1"/>
  <c r="AG157" i="4" s="1"/>
  <c r="AD157" i="4" a="1"/>
  <c r="AD157" i="4" s="1"/>
  <c r="AE157" i="4" s="1"/>
  <c r="AB157" i="4" a="1"/>
  <c r="AB157" i="4" s="1"/>
  <c r="AO157" i="4" s="1"/>
  <c r="AF157" i="4" a="1"/>
  <c r="AF157" i="4" s="1"/>
  <c r="AA157" i="4" a="1"/>
  <c r="AA157" i="4" s="1"/>
  <c r="BW157" i="4" s="1" a="1"/>
  <c r="BW157" i="4" s="1"/>
  <c r="BL157" i="4" a="1"/>
  <c r="BL157" i="4" s="1"/>
  <c r="AL157" i="4" s="1" a="1"/>
  <c r="AL157" i="4" s="1"/>
  <c r="BN157" i="4" a="1"/>
  <c r="BN157" i="4" s="1"/>
  <c r="BQ157" i="4" a="1"/>
  <c r="BQ157" i="4" s="1"/>
  <c r="BO157" i="4" a="1"/>
  <c r="BO157" i="4" s="1"/>
  <c r="BM157" i="4" a="1"/>
  <c r="BM157" i="4" s="1"/>
  <c r="BZ157" i="4" s="1"/>
  <c r="BR157" i="4" a="1"/>
  <c r="BR157" i="4" s="1"/>
  <c r="AH157" i="4" l="1"/>
  <c r="AI157" i="4"/>
  <c r="BS157" i="4"/>
  <c r="BP157" i="4"/>
  <c r="BT157" i="4" s="1"/>
  <c r="AQ157" i="4" l="1"/>
  <c r="CB157" i="4"/>
  <c r="CC157" i="4"/>
  <c r="CA157" i="4"/>
  <c r="AP157" i="4"/>
  <c r="AR157" i="4"/>
  <c r="AM157" i="4"/>
  <c r="BX157" i="4"/>
  <c r="BY157" i="4" l="1"/>
  <c r="BU157" i="4" s="1"/>
  <c r="BV157" i="4" s="1"/>
  <c r="AN157" i="4"/>
  <c r="AJ157" i="4" s="1"/>
  <c r="AK157" i="4" s="1"/>
  <c r="CD157" i="4" l="1"/>
  <c r="AS158" i="4" s="1"/>
  <c r="H158" i="4" l="1"/>
  <c r="I158" i="4" s="1" a="1"/>
  <c r="I158" i="4" s="1"/>
  <c r="L158" i="4" s="1" a="1"/>
  <c r="L158" i="4" s="1"/>
  <c r="AT158" i="4" a="1"/>
  <c r="AT158" i="4" s="1"/>
  <c r="AW158" i="4" s="1" a="1"/>
  <c r="AW158" i="4" s="1"/>
  <c r="N158" i="4" l="1" a="1"/>
  <c r="N158" i="4" s="1"/>
  <c r="M158" i="4" a="1"/>
  <c r="M158" i="4" s="1"/>
  <c r="O158" i="4" a="1"/>
  <c r="O158" i="4" s="1"/>
  <c r="K158" i="4" a="1"/>
  <c r="K158" i="4" s="1"/>
  <c r="AX158" i="4" a="1"/>
  <c r="AX158" i="4" s="1"/>
  <c r="AZ158" i="4" a="1"/>
  <c r="AZ158" i="4" s="1"/>
  <c r="AY158" i="4" a="1"/>
  <c r="AY158" i="4" s="1"/>
  <c r="AV158" i="4" a="1"/>
  <c r="AV158" i="4" s="1"/>
  <c r="BD158" i="4" a="1"/>
  <c r="BD158" i="4" s="1"/>
  <c r="BF158" i="4" s="1" a="1"/>
  <c r="BF158" i="4" s="1"/>
  <c r="BA158" i="4" a="1"/>
  <c r="BA158" i="4" s="1"/>
  <c r="BB158" i="4" a="1"/>
  <c r="BB158" i="4" s="1"/>
  <c r="AU158" i="4" a="1"/>
  <c r="AU158" i="4" s="1"/>
  <c r="BC158" i="4" a="1"/>
  <c r="BC158" i="4" s="1"/>
  <c r="BE158" i="4" s="1" a="1"/>
  <c r="BE158" i="4" s="1"/>
  <c r="S158" i="4" a="1"/>
  <c r="S158" i="4" s="1"/>
  <c r="U158" i="4" s="1" a="1"/>
  <c r="U158" i="4" s="1"/>
  <c r="Q158" i="4" a="1"/>
  <c r="Q158" i="4" s="1"/>
  <c r="P158" i="4" a="1"/>
  <c r="P158" i="4" s="1"/>
  <c r="J158" i="4" a="1"/>
  <c r="J158" i="4" s="1"/>
  <c r="R158" i="4" a="1"/>
  <c r="R158" i="4" s="1"/>
  <c r="T158" i="4" s="1" a="1"/>
  <c r="T158" i="4" s="1"/>
  <c r="X158" i="4" l="1"/>
  <c r="W158" i="4"/>
  <c r="V158" i="4"/>
  <c r="BI158" i="4"/>
  <c r="BH158" i="4"/>
  <c r="BG158" i="4"/>
  <c r="Y158" i="4" l="1"/>
  <c r="Z158" i="4" s="1"/>
  <c r="AA158" i="4" s="1" a="1"/>
  <c r="AA158" i="4" s="1"/>
  <c r="BW158" i="4" s="1" a="1"/>
  <c r="BW158" i="4" s="1"/>
  <c r="BJ158" i="4"/>
  <c r="BK158" i="4" s="1"/>
  <c r="AG158" i="4" l="1" a="1"/>
  <c r="AG158" i="4" s="1"/>
  <c r="AB158" i="4" a="1"/>
  <c r="AB158" i="4" s="1"/>
  <c r="AO158" i="4" s="1"/>
  <c r="AF158" i="4" a="1"/>
  <c r="AF158" i="4" s="1"/>
  <c r="AD158" i="4" a="1"/>
  <c r="AD158" i="4" s="1"/>
  <c r="AC158" i="4" a="1"/>
  <c r="AC158" i="4" s="1"/>
  <c r="BL158" i="4" a="1"/>
  <c r="BL158" i="4" s="1"/>
  <c r="AL158" i="4" s="1" a="1"/>
  <c r="AL158" i="4" s="1"/>
  <c r="BN158" i="4" a="1"/>
  <c r="BN158" i="4" s="1"/>
  <c r="BQ158" i="4" a="1"/>
  <c r="BQ158" i="4" s="1"/>
  <c r="BO158" i="4" a="1"/>
  <c r="BO158" i="4" s="1"/>
  <c r="BM158" i="4" a="1"/>
  <c r="BM158" i="4" s="1"/>
  <c r="BZ158" i="4" s="1"/>
  <c r="BR158" i="4" a="1"/>
  <c r="BR158" i="4" s="1"/>
  <c r="AH158" i="4" l="1"/>
  <c r="AE158" i="4"/>
  <c r="AI158" i="4" s="1"/>
  <c r="BS158" i="4"/>
  <c r="BP158" i="4"/>
  <c r="BT158" i="4" s="1"/>
  <c r="BX158" i="4" l="1"/>
  <c r="AQ158" i="4"/>
  <c r="CB158" i="4"/>
  <c r="CC158" i="4"/>
  <c r="CA158" i="4"/>
  <c r="AP158" i="4"/>
  <c r="AR158" i="4"/>
  <c r="AM158" i="4"/>
  <c r="AN158" i="4" s="1"/>
  <c r="AJ158" i="4" s="1"/>
  <c r="AK158" i="4" s="1"/>
  <c r="BY158" i="4" l="1"/>
  <c r="BU158" i="4" s="1"/>
  <c r="BV158" i="4" s="1"/>
  <c r="CD158" i="4" s="1"/>
  <c r="AS159" i="4" s="1"/>
  <c r="H159" i="4" l="1"/>
  <c r="I159" i="4" s="1" a="1"/>
  <c r="I159" i="4" s="1"/>
  <c r="N159" i="4" s="1" a="1"/>
  <c r="N159" i="4" s="1"/>
  <c r="AT159" i="4" a="1"/>
  <c r="AT159" i="4" s="1"/>
  <c r="AW159" i="4" s="1" a="1"/>
  <c r="AW159" i="4" s="1"/>
  <c r="AY159" i="4" l="1" a="1"/>
  <c r="AY159" i="4" s="1"/>
  <c r="AX159" i="4" a="1"/>
  <c r="AX159" i="4" s="1"/>
  <c r="AZ159" i="4" a="1"/>
  <c r="AZ159" i="4" s="1"/>
  <c r="K159" i="4" a="1"/>
  <c r="K159" i="4" s="1"/>
  <c r="M159" i="4" a="1"/>
  <c r="M159" i="4" s="1"/>
  <c r="O159" i="4" a="1"/>
  <c r="O159" i="4" s="1"/>
  <c r="AV159" i="4" a="1"/>
  <c r="AV159" i="4" s="1"/>
  <c r="L159" i="4" a="1"/>
  <c r="L159" i="4" s="1"/>
  <c r="BD159" i="4" a="1"/>
  <c r="BD159" i="4" s="1"/>
  <c r="BF159" i="4" s="1" a="1"/>
  <c r="BF159" i="4" s="1"/>
  <c r="BA159" i="4" a="1"/>
  <c r="BA159" i="4" s="1"/>
  <c r="BB159" i="4" a="1"/>
  <c r="BB159" i="4" s="1"/>
  <c r="AU159" i="4" a="1"/>
  <c r="AU159" i="4" s="1"/>
  <c r="BC159" i="4" a="1"/>
  <c r="BC159" i="4" s="1"/>
  <c r="BE159" i="4" s="1" a="1"/>
  <c r="BE159" i="4" s="1"/>
  <c r="S159" i="4" a="1"/>
  <c r="S159" i="4" s="1"/>
  <c r="U159" i="4" s="1" a="1"/>
  <c r="U159" i="4" s="1"/>
  <c r="Q159" i="4" a="1"/>
  <c r="Q159" i="4" s="1"/>
  <c r="P159" i="4" a="1"/>
  <c r="P159" i="4" s="1"/>
  <c r="J159" i="4" a="1"/>
  <c r="J159" i="4" s="1"/>
  <c r="R159" i="4" a="1"/>
  <c r="R159" i="4" s="1"/>
  <c r="T159" i="4" s="1" a="1"/>
  <c r="T159" i="4" s="1"/>
  <c r="X159" i="4" l="1"/>
  <c r="W159" i="4"/>
  <c r="V159" i="4"/>
  <c r="BI159" i="4"/>
  <c r="BH159" i="4"/>
  <c r="BG159" i="4"/>
  <c r="Y159" i="4" l="1"/>
  <c r="Z159" i="4" s="1"/>
  <c r="AA159" i="4" s="1" a="1"/>
  <c r="AA159" i="4" s="1"/>
  <c r="BW159" i="4" s="1" a="1"/>
  <c r="BW159" i="4" s="1"/>
  <c r="BJ159" i="4"/>
  <c r="BK159" i="4" s="1"/>
  <c r="AG159" i="4" l="1" a="1"/>
  <c r="AG159" i="4" s="1"/>
  <c r="AD159" i="4" a="1"/>
  <c r="AD159" i="4" s="1"/>
  <c r="AF159" i="4" a="1"/>
  <c r="AF159" i="4" s="1"/>
  <c r="AB159" i="4" a="1"/>
  <c r="AB159" i="4" s="1"/>
  <c r="AO159" i="4" s="1"/>
  <c r="AC159" i="4" a="1"/>
  <c r="AC159" i="4" s="1"/>
  <c r="BL159" i="4" a="1"/>
  <c r="BL159" i="4" s="1"/>
  <c r="AL159" i="4" s="1" a="1"/>
  <c r="AL159" i="4" s="1"/>
  <c r="BN159" i="4" a="1"/>
  <c r="BN159" i="4" s="1"/>
  <c r="BQ159" i="4" a="1"/>
  <c r="BQ159" i="4" s="1"/>
  <c r="BO159" i="4" a="1"/>
  <c r="BO159" i="4" s="1"/>
  <c r="BM159" i="4" a="1"/>
  <c r="BM159" i="4" s="1"/>
  <c r="BZ159" i="4" s="1"/>
  <c r="BR159" i="4" a="1"/>
  <c r="BR159" i="4" s="1"/>
  <c r="AE159" i="4" l="1"/>
  <c r="AI159" i="4" s="1"/>
  <c r="AH159" i="4"/>
  <c r="BS159" i="4"/>
  <c r="BP159" i="4"/>
  <c r="BT159" i="4" s="1"/>
  <c r="AP159" i="4" l="1"/>
  <c r="BX159" i="4"/>
  <c r="CB159" i="4"/>
  <c r="CC159" i="4"/>
  <c r="CA159" i="4"/>
  <c r="AR159" i="4"/>
  <c r="AM159" i="4"/>
  <c r="AN159" i="4" s="1"/>
  <c r="AJ159" i="4" s="1"/>
  <c r="AK159" i="4" s="1"/>
  <c r="AQ159" i="4"/>
  <c r="BY159" i="4" l="1"/>
  <c r="BU159" i="4" s="1"/>
  <c r="BV159" i="4" s="1"/>
  <c r="CD159" i="4" s="1"/>
  <c r="AS160" i="4" l="1"/>
  <c r="H160" i="4"/>
  <c r="I160" i="4" l="1" a="1"/>
  <c r="I160" i="4" s="1"/>
  <c r="L160" i="4" s="1" a="1"/>
  <c r="L160" i="4" s="1"/>
  <c r="AT160" i="4" a="1"/>
  <c r="AT160" i="4" s="1"/>
  <c r="AY160" i="4" s="1" a="1"/>
  <c r="AY160" i="4" s="1"/>
  <c r="AX160" i="4" l="1" a="1"/>
  <c r="AX160" i="4" s="1"/>
  <c r="K160" i="4" a="1"/>
  <c r="K160" i="4" s="1"/>
  <c r="O160" i="4" a="1"/>
  <c r="O160" i="4" s="1"/>
  <c r="AW160" i="4" a="1"/>
  <c r="AW160" i="4" s="1"/>
  <c r="AZ160" i="4" a="1"/>
  <c r="AZ160" i="4" s="1"/>
  <c r="N160" i="4" a="1"/>
  <c r="N160" i="4" s="1"/>
  <c r="AV160" i="4" a="1"/>
  <c r="AV160" i="4" s="1"/>
  <c r="M160" i="4" a="1"/>
  <c r="M160" i="4" s="1"/>
  <c r="BD160" i="4" a="1"/>
  <c r="BD160" i="4" s="1"/>
  <c r="BF160" i="4" s="1" a="1"/>
  <c r="BF160" i="4" s="1"/>
  <c r="AU160" i="4" a="1"/>
  <c r="AU160" i="4" s="1"/>
  <c r="BB160" i="4" a="1"/>
  <c r="BB160" i="4" s="1"/>
  <c r="BA160" i="4" a="1"/>
  <c r="BA160" i="4" s="1"/>
  <c r="BC160" i="4" a="1"/>
  <c r="BC160" i="4" s="1"/>
  <c r="BE160" i="4" s="1" a="1"/>
  <c r="BE160" i="4" s="1"/>
  <c r="S160" i="4" a="1"/>
  <c r="S160" i="4" s="1"/>
  <c r="U160" i="4" s="1" a="1"/>
  <c r="U160" i="4" s="1"/>
  <c r="J160" i="4" a="1"/>
  <c r="J160" i="4" s="1"/>
  <c r="P160" i="4" a="1"/>
  <c r="P160" i="4" s="1"/>
  <c r="Q160" i="4" a="1"/>
  <c r="Q160" i="4" s="1"/>
  <c r="R160" i="4" a="1"/>
  <c r="R160" i="4" s="1"/>
  <c r="T160" i="4" s="1" a="1"/>
  <c r="T160" i="4" s="1"/>
  <c r="V160" i="4" l="1"/>
  <c r="W160" i="4"/>
  <c r="X160" i="4"/>
  <c r="Y160" i="4" s="1"/>
  <c r="Z160" i="4" s="1"/>
  <c r="BG160" i="4"/>
  <c r="BH160" i="4"/>
  <c r="BI160" i="4"/>
  <c r="BJ160" i="4" s="1"/>
  <c r="BK160" i="4" s="1"/>
  <c r="BL160" i="4" l="1" a="1"/>
  <c r="BL160" i="4" s="1"/>
  <c r="AL160" i="4" s="1" a="1"/>
  <c r="AL160" i="4" s="1"/>
  <c r="BN160" i="4" a="1"/>
  <c r="BN160" i="4" s="1"/>
  <c r="BR160" i="4" a="1"/>
  <c r="BR160" i="4" s="1"/>
  <c r="BM160" i="4" a="1"/>
  <c r="BM160" i="4" s="1"/>
  <c r="BZ160" i="4" s="1"/>
  <c r="BO160" i="4" a="1"/>
  <c r="BO160" i="4" s="1"/>
  <c r="BQ160" i="4" a="1"/>
  <c r="BQ160" i="4" s="1"/>
  <c r="AA160" i="4" a="1"/>
  <c r="AA160" i="4" s="1"/>
  <c r="BW160" i="4" s="1" a="1"/>
  <c r="BW160" i="4" s="1"/>
  <c r="AC160" i="4" a="1"/>
  <c r="AC160" i="4" s="1"/>
  <c r="AG160" i="4" a="1"/>
  <c r="AG160" i="4" s="1"/>
  <c r="AB160" i="4" a="1"/>
  <c r="AB160" i="4" s="1"/>
  <c r="AO160" i="4" s="1"/>
  <c r="AD160" i="4" a="1"/>
  <c r="AD160" i="4" s="1"/>
  <c r="AF160" i="4" a="1"/>
  <c r="AF160" i="4" s="1"/>
  <c r="AH160" i="4" l="1"/>
  <c r="AE160" i="4"/>
  <c r="AI160" i="4" s="1"/>
  <c r="BS160" i="4"/>
  <c r="BP160" i="4"/>
  <c r="BT160" i="4" s="1"/>
  <c r="AM160" i="4" l="1"/>
  <c r="AR160" i="4"/>
  <c r="AQ160" i="4"/>
  <c r="AP160" i="4"/>
  <c r="BX160" i="4"/>
  <c r="CC160" i="4"/>
  <c r="CA160" i="4"/>
  <c r="CB160" i="4"/>
  <c r="AN160" i="4" l="1"/>
  <c r="AJ160" i="4" s="1"/>
  <c r="AK160" i="4" s="1"/>
  <c r="BY160" i="4"/>
  <c r="BU160" i="4" s="1"/>
  <c r="BV160" i="4" s="1"/>
  <c r="CD160" i="4" l="1"/>
  <c r="AS161" i="4" s="1"/>
  <c r="H161" i="4" l="1"/>
  <c r="AT161" i="4" a="1"/>
  <c r="AT161" i="4" s="1"/>
  <c r="AY161" i="4" s="1" a="1"/>
  <c r="AY161" i="4" s="1"/>
  <c r="AV161" i="4" l="1" a="1"/>
  <c r="AV161" i="4" s="1"/>
  <c r="AW161" i="4" a="1"/>
  <c r="AW161" i="4" s="1"/>
  <c r="AZ161" i="4" a="1"/>
  <c r="AZ161" i="4" s="1"/>
  <c r="AX161" i="4" a="1"/>
  <c r="AX161" i="4" s="1"/>
  <c r="I161" i="4" a="1"/>
  <c r="I161" i="4" s="1"/>
  <c r="P161" i="4" s="1" a="1"/>
  <c r="P161" i="4" s="1"/>
  <c r="BD161" i="4" a="1"/>
  <c r="BD161" i="4" s="1"/>
  <c r="BF161" i="4" s="1" a="1"/>
  <c r="BF161" i="4" s="1"/>
  <c r="BB161" i="4" a="1"/>
  <c r="BB161" i="4" s="1"/>
  <c r="BA161" i="4" a="1"/>
  <c r="BA161" i="4" s="1"/>
  <c r="AU161" i="4" a="1"/>
  <c r="AU161" i="4" s="1"/>
  <c r="BC161" i="4" a="1"/>
  <c r="BC161" i="4" s="1"/>
  <c r="BE161" i="4" s="1" a="1"/>
  <c r="BE161" i="4" s="1"/>
  <c r="S161" i="4" l="1" a="1"/>
  <c r="S161" i="4" s="1"/>
  <c r="U161" i="4" s="1" a="1"/>
  <c r="U161" i="4" s="1"/>
  <c r="N161" i="4" a="1"/>
  <c r="N161" i="4" s="1"/>
  <c r="O161" i="4" a="1"/>
  <c r="O161" i="4" s="1"/>
  <c r="K161" i="4" a="1"/>
  <c r="K161" i="4" s="1"/>
  <c r="L161" i="4" a="1"/>
  <c r="L161" i="4" s="1"/>
  <c r="Q161" i="4" a="1"/>
  <c r="Q161" i="4" s="1"/>
  <c r="M161" i="4" a="1"/>
  <c r="M161" i="4" s="1"/>
  <c r="R161" i="4" a="1"/>
  <c r="R161" i="4" s="1"/>
  <c r="T161" i="4" s="1" a="1"/>
  <c r="T161" i="4" s="1"/>
  <c r="X161" i="4" s="1"/>
  <c r="J161" i="4" a="1"/>
  <c r="J161" i="4" s="1"/>
  <c r="BI161" i="4"/>
  <c r="BH161" i="4"/>
  <c r="BG161" i="4"/>
  <c r="V161" i="4" l="1"/>
  <c r="W161" i="4"/>
  <c r="Y161" i="4"/>
  <c r="Z161" i="4" s="1"/>
  <c r="AA161" i="4" s="1" a="1"/>
  <c r="AA161" i="4" s="1"/>
  <c r="BW161" i="4" s="1" a="1"/>
  <c r="BW161" i="4" s="1"/>
  <c r="BJ161" i="4"/>
  <c r="BK161" i="4" s="1"/>
  <c r="AD161" i="4" l="1" a="1"/>
  <c r="AD161" i="4" s="1"/>
  <c r="AF161" i="4" a="1"/>
  <c r="AF161" i="4" s="1"/>
  <c r="AG161" i="4" a="1"/>
  <c r="AG161" i="4" s="1"/>
  <c r="AC161" i="4" a="1"/>
  <c r="AC161" i="4" s="1"/>
  <c r="AB161" i="4" a="1"/>
  <c r="AB161" i="4" s="1"/>
  <c r="AO161" i="4" s="1"/>
  <c r="BL161" i="4" a="1"/>
  <c r="BL161" i="4" s="1"/>
  <c r="AL161" i="4" s="1" a="1"/>
  <c r="AL161" i="4" s="1"/>
  <c r="BN161" i="4" a="1"/>
  <c r="BN161" i="4" s="1"/>
  <c r="BQ161" i="4" a="1"/>
  <c r="BQ161" i="4" s="1"/>
  <c r="BO161" i="4" a="1"/>
  <c r="BO161" i="4" s="1"/>
  <c r="BM161" i="4" a="1"/>
  <c r="BM161" i="4" s="1"/>
  <c r="BZ161" i="4" s="1"/>
  <c r="BR161" i="4" a="1"/>
  <c r="BR161" i="4" s="1"/>
  <c r="AE161" i="4" l="1"/>
  <c r="AI161" i="4" s="1"/>
  <c r="AH161" i="4"/>
  <c r="BS161" i="4"/>
  <c r="BP161" i="4"/>
  <c r="BT161" i="4" s="1"/>
  <c r="BX161" i="4" l="1"/>
  <c r="AR161" i="4"/>
  <c r="CB161" i="4"/>
  <c r="CA161" i="4"/>
  <c r="CC161" i="4"/>
  <c r="AP161" i="4"/>
  <c r="AQ161" i="4"/>
  <c r="AM161" i="4"/>
  <c r="AN161" i="4" s="1"/>
  <c r="AJ161" i="4" s="1"/>
  <c r="AK161" i="4" s="1"/>
  <c r="BY161" i="4" l="1"/>
  <c r="BU161" i="4" s="1"/>
  <c r="BV161" i="4" s="1"/>
  <c r="CD161" i="4" s="1"/>
  <c r="AS162" i="4" l="1"/>
  <c r="H162" i="4"/>
  <c r="I162" i="4" l="1" a="1"/>
  <c r="I162" i="4" s="1"/>
  <c r="N162" i="4" s="1" a="1"/>
  <c r="N162" i="4" s="1"/>
  <c r="L162" i="4" a="1"/>
  <c r="L162" i="4" s="1"/>
  <c r="AT162" i="4" a="1"/>
  <c r="AT162" i="4" s="1"/>
  <c r="AX162" i="4" s="1" a="1"/>
  <c r="AX162" i="4" s="1"/>
  <c r="K162" i="4" l="1" a="1"/>
  <c r="K162" i="4" s="1"/>
  <c r="O162" i="4" a="1"/>
  <c r="O162" i="4" s="1"/>
  <c r="M162" i="4" a="1"/>
  <c r="M162" i="4" s="1"/>
  <c r="AW162" i="4" a="1"/>
  <c r="AW162" i="4" s="1"/>
  <c r="AV162" i="4" a="1"/>
  <c r="AV162" i="4" s="1"/>
  <c r="AZ162" i="4" a="1"/>
  <c r="AZ162" i="4" s="1"/>
  <c r="AY162" i="4" a="1"/>
  <c r="AY162" i="4" s="1"/>
  <c r="BD162" i="4" a="1"/>
  <c r="BD162" i="4" s="1"/>
  <c r="BF162" i="4" s="1" a="1"/>
  <c r="BF162" i="4" s="1"/>
  <c r="BB162" i="4" a="1"/>
  <c r="BB162" i="4" s="1"/>
  <c r="BA162" i="4" a="1"/>
  <c r="BA162" i="4" s="1"/>
  <c r="AU162" i="4" a="1"/>
  <c r="AU162" i="4" s="1"/>
  <c r="BC162" i="4" a="1"/>
  <c r="BC162" i="4" s="1"/>
  <c r="BE162" i="4" s="1" a="1"/>
  <c r="BE162" i="4" s="1"/>
  <c r="S162" i="4" a="1"/>
  <c r="S162" i="4" s="1"/>
  <c r="U162" i="4" s="1" a="1"/>
  <c r="U162" i="4" s="1"/>
  <c r="Q162" i="4" a="1"/>
  <c r="Q162" i="4" s="1"/>
  <c r="P162" i="4" a="1"/>
  <c r="P162" i="4" s="1"/>
  <c r="J162" i="4" a="1"/>
  <c r="J162" i="4" s="1"/>
  <c r="R162" i="4" a="1"/>
  <c r="R162" i="4" s="1"/>
  <c r="T162" i="4" s="1" a="1"/>
  <c r="T162" i="4" s="1"/>
  <c r="X162" i="4" l="1"/>
  <c r="W162" i="4"/>
  <c r="V162" i="4"/>
  <c r="BI162" i="4"/>
  <c r="BH162" i="4"/>
  <c r="BG162" i="4"/>
  <c r="Y162" i="4" l="1"/>
  <c r="Z162" i="4" s="1"/>
  <c r="AA162" i="4" s="1" a="1"/>
  <c r="AA162" i="4" s="1"/>
  <c r="BW162" i="4" s="1" a="1"/>
  <c r="BW162" i="4" s="1"/>
  <c r="BJ162" i="4"/>
  <c r="BK162" i="4" s="1"/>
  <c r="AD162" i="4" l="1" a="1"/>
  <c r="AD162" i="4" s="1"/>
  <c r="AG162" i="4" a="1"/>
  <c r="AG162" i="4" s="1"/>
  <c r="AB162" i="4" a="1"/>
  <c r="AB162" i="4" s="1"/>
  <c r="AO162" i="4" s="1"/>
  <c r="AC162" i="4" a="1"/>
  <c r="AC162" i="4" s="1"/>
  <c r="AF162" i="4" a="1"/>
  <c r="AF162" i="4" s="1"/>
  <c r="BL162" i="4" a="1"/>
  <c r="BL162" i="4" s="1"/>
  <c r="AL162" i="4" s="1" a="1"/>
  <c r="AL162" i="4" s="1"/>
  <c r="BN162" i="4" a="1"/>
  <c r="BN162" i="4" s="1"/>
  <c r="BQ162" i="4" a="1"/>
  <c r="BQ162" i="4" s="1"/>
  <c r="BO162" i="4" a="1"/>
  <c r="BO162" i="4" s="1"/>
  <c r="BM162" i="4" a="1"/>
  <c r="BM162" i="4" s="1"/>
  <c r="BZ162" i="4" s="1"/>
  <c r="BR162" i="4" a="1"/>
  <c r="BR162" i="4" s="1"/>
  <c r="AH162" i="4" l="1"/>
  <c r="AE162" i="4"/>
  <c r="AI162" i="4" s="1"/>
  <c r="BS162" i="4"/>
  <c r="AR162" i="4" s="1"/>
  <c r="BP162" i="4"/>
  <c r="BT162" i="4" s="1"/>
  <c r="BX162" i="4" l="1"/>
  <c r="CB162" i="4"/>
  <c r="CA162" i="4"/>
  <c r="CC162" i="4"/>
  <c r="AQ162" i="4"/>
  <c r="AP162" i="4"/>
  <c r="AM162" i="4"/>
  <c r="AN162" i="4" s="1"/>
  <c r="AJ162" i="4" s="1"/>
  <c r="AK162" i="4" s="1"/>
  <c r="BY162" i="4" l="1"/>
  <c r="BU162" i="4" s="1"/>
  <c r="BV162" i="4" s="1"/>
  <c r="CD162" i="4" s="1"/>
  <c r="AS163" i="4" l="1"/>
  <c r="H163" i="4"/>
  <c r="I163" i="4" l="1" a="1"/>
  <c r="I163" i="4" s="1"/>
  <c r="M163" i="4" s="1" a="1"/>
  <c r="M163" i="4" s="1"/>
  <c r="AT163" i="4" a="1"/>
  <c r="AT163" i="4" s="1"/>
  <c r="AV163" i="4" s="1" a="1"/>
  <c r="AV163" i="4" s="1"/>
  <c r="AZ163" i="4" l="1" a="1"/>
  <c r="AZ163" i="4" s="1"/>
  <c r="AW163" i="4" a="1"/>
  <c r="AW163" i="4" s="1"/>
  <c r="AX163" i="4" a="1"/>
  <c r="AX163" i="4" s="1"/>
  <c r="AY163" i="4" a="1"/>
  <c r="AY163" i="4" s="1"/>
  <c r="L163" i="4" a="1"/>
  <c r="L163" i="4" s="1"/>
  <c r="O163" i="4" a="1"/>
  <c r="O163" i="4" s="1"/>
  <c r="K163" i="4" a="1"/>
  <c r="K163" i="4" s="1"/>
  <c r="N163" i="4" a="1"/>
  <c r="N163" i="4" s="1"/>
  <c r="BD163" i="4" a="1"/>
  <c r="BD163" i="4" s="1"/>
  <c r="BF163" i="4" s="1" a="1"/>
  <c r="BF163" i="4" s="1"/>
  <c r="BB163" i="4" a="1"/>
  <c r="BB163" i="4" s="1"/>
  <c r="BA163" i="4" a="1"/>
  <c r="BA163" i="4" s="1"/>
  <c r="AU163" i="4" a="1"/>
  <c r="AU163" i="4" s="1"/>
  <c r="BC163" i="4" a="1"/>
  <c r="BC163" i="4" s="1"/>
  <c r="BE163" i="4" s="1" a="1"/>
  <c r="BE163" i="4" s="1"/>
  <c r="S163" i="4" a="1"/>
  <c r="S163" i="4" s="1"/>
  <c r="U163" i="4" s="1" a="1"/>
  <c r="U163" i="4" s="1"/>
  <c r="Q163" i="4" a="1"/>
  <c r="Q163" i="4" s="1"/>
  <c r="P163" i="4" a="1"/>
  <c r="P163" i="4" s="1"/>
  <c r="J163" i="4" a="1"/>
  <c r="J163" i="4" s="1"/>
  <c r="R163" i="4" a="1"/>
  <c r="R163" i="4" s="1"/>
  <c r="T163" i="4" s="1" a="1"/>
  <c r="T163" i="4" s="1"/>
  <c r="X163" i="4" l="1"/>
  <c r="W163" i="4"/>
  <c r="V163" i="4"/>
  <c r="BI163" i="4"/>
  <c r="BH163" i="4"/>
  <c r="BG163" i="4"/>
  <c r="Y163" i="4" l="1"/>
  <c r="Z163" i="4" s="1"/>
  <c r="AA163" i="4" s="1" a="1"/>
  <c r="AA163" i="4" s="1"/>
  <c r="BW163" i="4" s="1" a="1"/>
  <c r="BW163" i="4" s="1"/>
  <c r="BJ163" i="4"/>
  <c r="BK163" i="4" s="1"/>
  <c r="AD163" i="4" l="1" a="1"/>
  <c r="AD163" i="4" s="1"/>
  <c r="AF163" i="4" a="1"/>
  <c r="AF163" i="4" s="1"/>
  <c r="AG163" i="4" a="1"/>
  <c r="AG163" i="4" s="1"/>
  <c r="AC163" i="4" a="1"/>
  <c r="AC163" i="4" s="1"/>
  <c r="AB163" i="4" a="1"/>
  <c r="AB163" i="4" s="1"/>
  <c r="AO163" i="4" s="1"/>
  <c r="BL163" i="4" a="1"/>
  <c r="BL163" i="4" s="1"/>
  <c r="AL163" i="4" s="1" a="1"/>
  <c r="AL163" i="4" s="1"/>
  <c r="BN163" i="4" a="1"/>
  <c r="BN163" i="4" s="1"/>
  <c r="BQ163" i="4" a="1"/>
  <c r="BQ163" i="4" s="1"/>
  <c r="BO163" i="4" a="1"/>
  <c r="BO163" i="4" s="1"/>
  <c r="BM163" i="4" a="1"/>
  <c r="BM163" i="4" s="1"/>
  <c r="BZ163" i="4" s="1"/>
  <c r="BR163" i="4" a="1"/>
  <c r="BR163" i="4" s="1"/>
  <c r="AE163" i="4" l="1"/>
  <c r="AI163" i="4" s="1"/>
  <c r="AH163" i="4"/>
  <c r="BS163" i="4"/>
  <c r="BP163" i="4"/>
  <c r="BT163" i="4" s="1"/>
  <c r="AR163" i="4" l="1"/>
  <c r="BX163" i="4"/>
  <c r="CB163" i="4"/>
  <c r="CC163" i="4"/>
  <c r="CA163" i="4"/>
  <c r="AP163" i="4"/>
  <c r="AQ163" i="4"/>
  <c r="AM163" i="4"/>
  <c r="BY163" i="4" l="1"/>
  <c r="BU163" i="4" s="1"/>
  <c r="BV163" i="4" s="1"/>
  <c r="AN163" i="4"/>
  <c r="AJ163" i="4" s="1"/>
  <c r="AK163" i="4" s="1"/>
  <c r="CD163" i="4" l="1"/>
  <c r="AS164" i="4" s="1"/>
  <c r="H164" i="4" l="1"/>
  <c r="I164" i="4" s="1" a="1"/>
  <c r="I164" i="4" s="1"/>
  <c r="AT164" i="4" a="1"/>
  <c r="AT164" i="4" s="1"/>
  <c r="AV164" i="4" s="1" a="1"/>
  <c r="AV164" i="4" s="1"/>
  <c r="AZ164" i="4" l="1" a="1"/>
  <c r="AZ164" i="4" s="1"/>
  <c r="AY164" i="4" a="1"/>
  <c r="AY164" i="4" s="1"/>
  <c r="AW164" i="4" a="1"/>
  <c r="AW164" i="4" s="1"/>
  <c r="AX164" i="4" a="1"/>
  <c r="AX164" i="4" s="1"/>
  <c r="L164" i="4" a="1"/>
  <c r="L164" i="4" s="1"/>
  <c r="O164" i="4" a="1"/>
  <c r="O164" i="4" s="1"/>
  <c r="M164" i="4" a="1"/>
  <c r="M164" i="4" s="1"/>
  <c r="K164" i="4" a="1"/>
  <c r="K164" i="4" s="1"/>
  <c r="N164" i="4" a="1"/>
  <c r="N164" i="4" s="1"/>
  <c r="BB164" i="4" a="1"/>
  <c r="BB164" i="4" s="1"/>
  <c r="BD164" i="4" a="1"/>
  <c r="BD164" i="4" s="1"/>
  <c r="BF164" i="4" s="1" a="1"/>
  <c r="BF164" i="4" s="1"/>
  <c r="BC164" i="4" a="1"/>
  <c r="BC164" i="4" s="1"/>
  <c r="BE164" i="4" s="1" a="1"/>
  <c r="BE164" i="4" s="1"/>
  <c r="BA164" i="4" a="1"/>
  <c r="BA164" i="4" s="1"/>
  <c r="AU164" i="4" a="1"/>
  <c r="AU164" i="4" s="1"/>
  <c r="J164" i="4" a="1"/>
  <c r="J164" i="4" s="1"/>
  <c r="P164" i="4" a="1"/>
  <c r="P164" i="4" s="1"/>
  <c r="R164" i="4" a="1"/>
  <c r="R164" i="4" s="1"/>
  <c r="T164" i="4" s="1" a="1"/>
  <c r="T164" i="4" s="1"/>
  <c r="Q164" i="4" a="1"/>
  <c r="Q164" i="4" s="1"/>
  <c r="S164" i="4" a="1"/>
  <c r="S164" i="4" s="1"/>
  <c r="U164" i="4" s="1" a="1"/>
  <c r="U164" i="4" s="1"/>
  <c r="X164" i="4" l="1"/>
  <c r="W164" i="4"/>
  <c r="V164" i="4"/>
  <c r="BI164" i="4"/>
  <c r="BH164" i="4"/>
  <c r="BG164" i="4"/>
  <c r="BJ164" i="4" l="1"/>
  <c r="BK164" i="4" s="1"/>
  <c r="BL164" i="4" s="1" a="1"/>
  <c r="BL164" i="4" s="1"/>
  <c r="AL164" i="4" s="1" a="1"/>
  <c r="AL164" i="4" s="1"/>
  <c r="Y164" i="4"/>
  <c r="Z164" i="4" s="1"/>
  <c r="AD164" i="4" s="1" a="1"/>
  <c r="AD164" i="4" s="1"/>
  <c r="AG164" i="4" l="1" a="1"/>
  <c r="AG164" i="4" s="1"/>
  <c r="AB164" i="4" a="1"/>
  <c r="AB164" i="4" s="1"/>
  <c r="AO164" i="4" s="1"/>
  <c r="AF164" i="4" a="1"/>
  <c r="AF164" i="4" s="1"/>
  <c r="AA164" i="4" a="1"/>
  <c r="AA164" i="4" s="1"/>
  <c r="BW164" i="4" s="1" a="1"/>
  <c r="BW164" i="4" s="1"/>
  <c r="AC164" i="4" a="1"/>
  <c r="AC164" i="4" s="1"/>
  <c r="AE164" i="4" s="1"/>
  <c r="BR164" i="4" a="1"/>
  <c r="BR164" i="4" s="1"/>
  <c r="BO164" i="4" a="1"/>
  <c r="BO164" i="4" s="1"/>
  <c r="BQ164" i="4" a="1"/>
  <c r="BQ164" i="4" s="1"/>
  <c r="BN164" i="4" a="1"/>
  <c r="BN164" i="4" s="1"/>
  <c r="BM164" i="4" a="1"/>
  <c r="BM164" i="4" s="1"/>
  <c r="BZ164" i="4" s="1"/>
  <c r="AH164" i="4" l="1"/>
  <c r="AI164" i="4"/>
  <c r="BS164" i="4"/>
  <c r="CA164" i="4" s="1"/>
  <c r="BP164" i="4"/>
  <c r="BT164" i="4" s="1"/>
  <c r="BX164" i="4" l="1"/>
  <c r="CC164" i="4"/>
  <c r="CB164" i="4"/>
  <c r="AQ164" i="4"/>
  <c r="AP164" i="4"/>
  <c r="AM164" i="4"/>
  <c r="AR164" i="4"/>
  <c r="AN164" i="4" l="1"/>
  <c r="AJ164" i="4" s="1"/>
  <c r="AK164" i="4" s="1"/>
  <c r="BY164" i="4"/>
  <c r="BU164" i="4" s="1"/>
  <c r="BV164" i="4" s="1"/>
  <c r="CD164" i="4" l="1"/>
  <c r="H165" i="4" s="1"/>
  <c r="I165" i="4" s="1" a="1"/>
  <c r="I165" i="4" s="1"/>
  <c r="S165" i="4" s="1" a="1"/>
  <c r="S165" i="4" s="1"/>
  <c r="U165" i="4" s="1" a="1"/>
  <c r="U165" i="4" s="1"/>
  <c r="AS165" i="4" l="1"/>
  <c r="Q165" i="4" a="1"/>
  <c r="Q165" i="4" s="1"/>
  <c r="N165" i="4" a="1"/>
  <c r="N165" i="4" s="1"/>
  <c r="P165" i="4" a="1"/>
  <c r="P165" i="4" s="1"/>
  <c r="O165" i="4" a="1"/>
  <c r="O165" i="4" s="1"/>
  <c r="K165" i="4" a="1"/>
  <c r="K165" i="4" s="1"/>
  <c r="J165" i="4" a="1"/>
  <c r="J165" i="4" s="1"/>
  <c r="R165" i="4" a="1"/>
  <c r="R165" i="4" s="1"/>
  <c r="T165" i="4" s="1" a="1"/>
  <c r="T165" i="4" s="1"/>
  <c r="X165" i="4" s="1"/>
  <c r="M165" i="4" a="1"/>
  <c r="M165" i="4" s="1"/>
  <c r="L165" i="4" a="1"/>
  <c r="L165" i="4" s="1"/>
  <c r="AT165" i="4" a="1"/>
  <c r="AT165" i="4" s="1"/>
  <c r="AX165" i="4" s="1" a="1"/>
  <c r="AX165" i="4" s="1"/>
  <c r="W165" i="4" l="1"/>
  <c r="V165" i="4"/>
  <c r="Y165" i="4" s="1"/>
  <c r="Z165" i="4" s="1"/>
  <c r="AY165" i="4" a="1"/>
  <c r="AY165" i="4" s="1"/>
  <c r="AZ165" i="4" a="1"/>
  <c r="AZ165" i="4" s="1"/>
  <c r="AW165" i="4" a="1"/>
  <c r="AW165" i="4" s="1"/>
  <c r="AV165" i="4" a="1"/>
  <c r="AV165" i="4" s="1"/>
  <c r="AU165" i="4" a="1"/>
  <c r="AU165" i="4" s="1"/>
  <c r="BC165" i="4" a="1"/>
  <c r="BC165" i="4" s="1"/>
  <c r="BE165" i="4" s="1" a="1"/>
  <c r="BE165" i="4" s="1"/>
  <c r="BA165" i="4" a="1"/>
  <c r="BA165" i="4" s="1"/>
  <c r="BB165" i="4" a="1"/>
  <c r="BB165" i="4" s="1"/>
  <c r="BD165" i="4" a="1"/>
  <c r="BD165" i="4" s="1"/>
  <c r="BF165" i="4" s="1" a="1"/>
  <c r="BF165" i="4" s="1"/>
  <c r="AF165" i="4" l="1" a="1"/>
  <c r="AF165" i="4" s="1"/>
  <c r="AB165" i="4" a="1"/>
  <c r="AB165" i="4" s="1"/>
  <c r="AO165" i="4" s="1"/>
  <c r="AD165" i="4" a="1"/>
  <c r="AD165" i="4" s="1"/>
  <c r="AC165" i="4" a="1"/>
  <c r="AC165" i="4" s="1"/>
  <c r="AA165" i="4" a="1"/>
  <c r="AA165" i="4" s="1"/>
  <c r="AG165" i="4" a="1"/>
  <c r="AG165" i="4" s="1"/>
  <c r="AH165" i="4" s="1"/>
  <c r="BW165" i="4" a="1"/>
  <c r="BW165" i="4" s="1"/>
  <c r="BI165" i="4"/>
  <c r="BG165" i="4"/>
  <c r="BH165" i="4"/>
  <c r="AE165" i="4" l="1"/>
  <c r="AI165" i="4" s="1"/>
  <c r="BX165" i="4" s="1"/>
  <c r="BJ165" i="4"/>
  <c r="BK165" i="4" s="1"/>
  <c r="BN165" i="4" s="1" a="1"/>
  <c r="BN165" i="4" s="1"/>
  <c r="BM165" i="4" l="1" a="1"/>
  <c r="BM165" i="4" s="1"/>
  <c r="BZ165" i="4" s="1"/>
  <c r="BO165" i="4" a="1"/>
  <c r="BO165" i="4" s="1"/>
  <c r="BP165" i="4" s="1"/>
  <c r="BR165" i="4" a="1"/>
  <c r="BR165" i="4" s="1"/>
  <c r="BL165" i="4" a="1"/>
  <c r="BL165" i="4" s="1"/>
  <c r="AL165" i="4" s="1" a="1"/>
  <c r="AL165" i="4" s="1"/>
  <c r="BQ165" i="4" a="1"/>
  <c r="BQ165" i="4" s="1"/>
  <c r="BS165" i="4" l="1"/>
  <c r="AR165" i="4" s="1"/>
  <c r="BT165" i="4"/>
  <c r="CA165" i="4" l="1"/>
  <c r="CC165" i="4"/>
  <c r="AP165" i="4"/>
  <c r="CB165" i="4"/>
  <c r="AQ165" i="4"/>
  <c r="AM165" i="4"/>
  <c r="AN165" i="4" s="1"/>
  <c r="AJ165" i="4" s="1"/>
  <c r="AK165" i="4" s="1"/>
  <c r="BY165" i="4" l="1"/>
  <c r="BU165" i="4" s="1"/>
  <c r="BV165" i="4" s="1"/>
  <c r="CD165" i="4" s="1"/>
  <c r="H166" i="4" s="1"/>
  <c r="I166" i="4" s="1" a="1"/>
  <c r="I166" i="4" s="1"/>
  <c r="L166" i="4" l="1" a="1"/>
  <c r="L166" i="4" s="1"/>
  <c r="M166" i="4" a="1"/>
  <c r="M166" i="4" s="1"/>
  <c r="K166" i="4" a="1"/>
  <c r="K166" i="4" s="1"/>
  <c r="N166" i="4" a="1"/>
  <c r="N166" i="4" s="1"/>
  <c r="O166" i="4" a="1"/>
  <c r="O166" i="4" s="1"/>
  <c r="AS166" i="4"/>
  <c r="AT166" i="4" s="1" a="1"/>
  <c r="AT166" i="4" s="1"/>
  <c r="BA166" i="4" s="1" a="1"/>
  <c r="BA166" i="4" s="1"/>
  <c r="P166" i="4" a="1"/>
  <c r="P166" i="4" s="1"/>
  <c r="J166" i="4" a="1"/>
  <c r="J166" i="4" s="1"/>
  <c r="R166" i="4" a="1"/>
  <c r="R166" i="4" s="1"/>
  <c r="T166" i="4" s="1" a="1"/>
  <c r="T166" i="4" s="1"/>
  <c r="Q166" i="4" a="1"/>
  <c r="Q166" i="4" s="1"/>
  <c r="S166" i="4" a="1"/>
  <c r="S166" i="4" s="1"/>
  <c r="U166" i="4" s="1" a="1"/>
  <c r="U166" i="4" s="1"/>
  <c r="BD166" i="4" l="1" a="1"/>
  <c r="BD166" i="4" s="1"/>
  <c r="BF166" i="4" s="1" a="1"/>
  <c r="BF166" i="4" s="1"/>
  <c r="AX166" i="4" a="1"/>
  <c r="AX166" i="4" s="1"/>
  <c r="AY166" i="4" a="1"/>
  <c r="AY166" i="4" s="1"/>
  <c r="AV166" i="4" a="1"/>
  <c r="AV166" i="4" s="1"/>
  <c r="AZ166" i="4" a="1"/>
  <c r="AZ166" i="4" s="1"/>
  <c r="AW166" i="4" a="1"/>
  <c r="AW166" i="4" s="1"/>
  <c r="BC166" i="4" a="1"/>
  <c r="BC166" i="4" s="1"/>
  <c r="BE166" i="4" s="1" a="1"/>
  <c r="BE166" i="4" s="1"/>
  <c r="BG166" i="4" s="1"/>
  <c r="AU166" i="4" a="1"/>
  <c r="AU166" i="4" s="1"/>
  <c r="BB166" i="4" a="1"/>
  <c r="BB166" i="4" s="1"/>
  <c r="W166" i="4"/>
  <c r="V166" i="4"/>
  <c r="X166" i="4"/>
  <c r="Y166" i="4" l="1"/>
  <c r="Z166" i="4" s="1"/>
  <c r="BI166" i="4"/>
  <c r="BJ166" i="4" s="1"/>
  <c r="BK166" i="4" s="1"/>
  <c r="BL166" i="4" s="1" a="1"/>
  <c r="BL166" i="4" s="1"/>
  <c r="AL166" i="4" s="1" a="1"/>
  <c r="AL166" i="4" s="1"/>
  <c r="BH166" i="4"/>
  <c r="AA166" i="4" a="1"/>
  <c r="AA166" i="4" s="1"/>
  <c r="BW166" i="4" s="1" a="1"/>
  <c r="BW166" i="4" s="1"/>
  <c r="AG166" i="4" a="1"/>
  <c r="AG166" i="4" s="1"/>
  <c r="AB166" i="4" a="1"/>
  <c r="AB166" i="4" s="1"/>
  <c r="AO166" i="4" s="1"/>
  <c r="AD166" i="4" a="1"/>
  <c r="AD166" i="4" s="1"/>
  <c r="AF166" i="4" a="1"/>
  <c r="AF166" i="4" s="1"/>
  <c r="AC166" i="4" a="1"/>
  <c r="AC166" i="4" s="1"/>
  <c r="BN166" i="4" l="1" a="1"/>
  <c r="BN166" i="4" s="1"/>
  <c r="BM166" i="4" a="1"/>
  <c r="BM166" i="4" s="1"/>
  <c r="BZ166" i="4" s="1"/>
  <c r="BR166" i="4" a="1"/>
  <c r="BR166" i="4" s="1"/>
  <c r="BQ166" i="4" a="1"/>
  <c r="BQ166" i="4" s="1"/>
  <c r="BO166" i="4" a="1"/>
  <c r="BO166" i="4" s="1"/>
  <c r="AE166" i="4"/>
  <c r="AI166" i="4" s="1"/>
  <c r="AH166" i="4"/>
  <c r="BP166" i="4" l="1"/>
  <c r="BT166" i="4" s="1"/>
  <c r="BS166" i="4"/>
  <c r="CC166" i="4" s="1"/>
  <c r="BX166" i="4"/>
  <c r="CB166" i="4" l="1"/>
  <c r="CA166" i="4"/>
  <c r="AM166" i="4"/>
  <c r="AN166" i="4" s="1"/>
  <c r="AJ166" i="4" s="1"/>
  <c r="AK166" i="4" s="1"/>
  <c r="AR166" i="4"/>
  <c r="AQ166" i="4"/>
  <c r="AP166" i="4"/>
  <c r="BY166" i="4" l="1"/>
  <c r="BU166" i="4" s="1"/>
  <c r="BV166" i="4" s="1"/>
  <c r="CD166" i="4" s="1"/>
  <c r="H167" i="4" l="1"/>
  <c r="I167" i="4" s="1" a="1"/>
  <c r="I167" i="4" s="1"/>
  <c r="N167" i="4" s="1" a="1"/>
  <c r="N167" i="4" s="1"/>
  <c r="AS167" i="4"/>
  <c r="AT167" i="4" s="1" a="1"/>
  <c r="AT167" i="4" s="1"/>
  <c r="AZ167" i="4" s="1" a="1"/>
  <c r="AZ167" i="4" s="1"/>
  <c r="O167" i="4" l="1" a="1"/>
  <c r="O167" i="4" s="1"/>
  <c r="M167" i="4" a="1"/>
  <c r="M167" i="4" s="1"/>
  <c r="K167" i="4" a="1"/>
  <c r="K167" i="4" s="1"/>
  <c r="AW167" i="4" a="1"/>
  <c r="AW167" i="4" s="1"/>
  <c r="AY167" i="4" a="1"/>
  <c r="AY167" i="4" s="1"/>
  <c r="L167" i="4" a="1"/>
  <c r="L167" i="4" s="1"/>
  <c r="AV167" i="4" a="1"/>
  <c r="AV167" i="4" s="1"/>
  <c r="AX167" i="4" a="1"/>
  <c r="AX167" i="4" s="1"/>
  <c r="AU167" i="4" a="1"/>
  <c r="AU167" i="4" s="1"/>
  <c r="BC167" i="4" a="1"/>
  <c r="BC167" i="4" s="1"/>
  <c r="BE167" i="4" s="1" a="1"/>
  <c r="BE167" i="4" s="1"/>
  <c r="BA167" i="4" a="1"/>
  <c r="BA167" i="4" s="1"/>
  <c r="BB167" i="4" a="1"/>
  <c r="BB167" i="4" s="1"/>
  <c r="BD167" i="4" a="1"/>
  <c r="BD167" i="4" s="1"/>
  <c r="BF167" i="4" s="1" a="1"/>
  <c r="BF167" i="4" s="1"/>
  <c r="S167" i="4" a="1"/>
  <c r="S167" i="4" s="1"/>
  <c r="U167" i="4" s="1" a="1"/>
  <c r="U167" i="4" s="1"/>
  <c r="J167" i="4" a="1"/>
  <c r="J167" i="4" s="1"/>
  <c r="P167" i="4" a="1"/>
  <c r="P167" i="4" s="1"/>
  <c r="R167" i="4" a="1"/>
  <c r="R167" i="4" s="1"/>
  <c r="T167" i="4" s="1" a="1"/>
  <c r="T167" i="4" s="1"/>
  <c r="Q167" i="4" a="1"/>
  <c r="Q167" i="4" s="1"/>
  <c r="X167" i="4" l="1"/>
  <c r="V167" i="4"/>
  <c r="W167" i="4"/>
  <c r="BH167" i="4"/>
  <c r="BG167" i="4"/>
  <c r="BI167" i="4"/>
  <c r="BJ167" i="4" s="1"/>
  <c r="BK167" i="4" s="1"/>
  <c r="Y167" i="4" l="1"/>
  <c r="Z167" i="4" s="1"/>
  <c r="AG167" i="4" s="1" a="1"/>
  <c r="AG167" i="4" s="1"/>
  <c r="BL167" i="4" a="1"/>
  <c r="BL167" i="4" s="1"/>
  <c r="AL167" i="4" s="1" a="1"/>
  <c r="AL167" i="4" s="1"/>
  <c r="BR167" i="4" a="1"/>
  <c r="BR167" i="4" s="1"/>
  <c r="BQ167" i="4" a="1"/>
  <c r="BQ167" i="4" s="1"/>
  <c r="BM167" i="4" a="1"/>
  <c r="BM167" i="4" s="1"/>
  <c r="BZ167" i="4" s="1"/>
  <c r="BO167" i="4" a="1"/>
  <c r="BO167" i="4" s="1"/>
  <c r="BN167" i="4" a="1"/>
  <c r="BN167" i="4" s="1"/>
  <c r="AD167" i="4" l="1" a="1"/>
  <c r="AD167" i="4" s="1"/>
  <c r="AF167" i="4" a="1"/>
  <c r="AF167" i="4" s="1"/>
  <c r="AH167" i="4" s="1"/>
  <c r="AB167" i="4" a="1"/>
  <c r="AB167" i="4" s="1"/>
  <c r="AO167" i="4" s="1"/>
  <c r="AA167" i="4" a="1"/>
  <c r="AA167" i="4" s="1"/>
  <c r="BW167" i="4" s="1" a="1"/>
  <c r="BW167" i="4" s="1"/>
  <c r="AC167" i="4" a="1"/>
  <c r="AC167" i="4" s="1"/>
  <c r="BS167" i="4"/>
  <c r="BP167" i="4"/>
  <c r="BT167" i="4" s="1"/>
  <c r="AE167" i="4" l="1"/>
  <c r="AI167" i="4" s="1"/>
  <c r="BX167" i="4" s="1"/>
  <c r="BY167" i="4" s="1"/>
  <c r="BU167" i="4" s="1"/>
  <c r="BV167" i="4" s="1"/>
  <c r="AM167" i="4"/>
  <c r="AR167" i="4"/>
  <c r="AQ167" i="4"/>
  <c r="CA167" i="4"/>
  <c r="AP167" i="4"/>
  <c r="CC167" i="4"/>
  <c r="CB167" i="4"/>
  <c r="AN167" i="4" l="1"/>
  <c r="AJ167" i="4" s="1"/>
  <c r="AK167" i="4" s="1"/>
  <c r="CD167" i="4" s="1"/>
  <c r="AS168" i="4" s="1"/>
  <c r="AT168" i="4" s="1" a="1"/>
  <c r="AT168" i="4" s="1"/>
  <c r="H168" i="4" l="1"/>
  <c r="I168" i="4" s="1" a="1"/>
  <c r="I168" i="4" s="1"/>
  <c r="L168" i="4" s="1" a="1"/>
  <c r="L168" i="4" s="1"/>
  <c r="AX168" i="4" a="1"/>
  <c r="AX168" i="4" s="1"/>
  <c r="BC168" i="4" a="1"/>
  <c r="BC168" i="4" s="1"/>
  <c r="BE168" i="4" s="1" a="1"/>
  <c r="BE168" i="4" s="1"/>
  <c r="AZ168" i="4" a="1"/>
  <c r="AZ168" i="4" s="1"/>
  <c r="BB168" i="4" a="1"/>
  <c r="BB168" i="4" s="1"/>
  <c r="BD168" i="4" a="1"/>
  <c r="BD168" i="4" s="1"/>
  <c r="BF168" i="4" s="1" a="1"/>
  <c r="BF168" i="4" s="1"/>
  <c r="AU168" i="4" a="1"/>
  <c r="AU168" i="4" s="1"/>
  <c r="BA168" i="4" a="1"/>
  <c r="BA168" i="4" s="1"/>
  <c r="AV168" i="4" a="1"/>
  <c r="AV168" i="4" s="1"/>
  <c r="AW168" i="4" a="1"/>
  <c r="AW168" i="4" s="1"/>
  <c r="AY168" i="4" a="1"/>
  <c r="AY168" i="4" s="1"/>
  <c r="R168" i="4" l="1" a="1"/>
  <c r="R168" i="4" s="1"/>
  <c r="T168" i="4" s="1" a="1"/>
  <c r="T168" i="4" s="1"/>
  <c r="K168" i="4" a="1"/>
  <c r="K168" i="4" s="1"/>
  <c r="O168" i="4" a="1"/>
  <c r="O168" i="4" s="1"/>
  <c r="N168" i="4" a="1"/>
  <c r="N168" i="4" s="1"/>
  <c r="P168" i="4" a="1"/>
  <c r="P168" i="4" s="1"/>
  <c r="J168" i="4" a="1"/>
  <c r="J168" i="4" s="1"/>
  <c r="M168" i="4" a="1"/>
  <c r="M168" i="4" s="1"/>
  <c r="Q168" i="4" a="1"/>
  <c r="Q168" i="4" s="1"/>
  <c r="S168" i="4" a="1"/>
  <c r="S168" i="4" s="1"/>
  <c r="U168" i="4" s="1" a="1"/>
  <c r="U168" i="4" s="1"/>
  <c r="BG168" i="4"/>
  <c r="BH168" i="4"/>
  <c r="BI168" i="4"/>
  <c r="BJ168" i="4" s="1"/>
  <c r="BK168" i="4" s="1"/>
  <c r="X168" i="4" l="1"/>
  <c r="V168" i="4"/>
  <c r="Y168" i="4" s="1"/>
  <c r="Z168" i="4" s="1"/>
  <c r="W168" i="4"/>
  <c r="BL168" i="4" a="1"/>
  <c r="BL168" i="4" s="1"/>
  <c r="AL168" i="4" s="1" a="1"/>
  <c r="AL168" i="4" s="1"/>
  <c r="BN168" i="4" a="1"/>
  <c r="BN168" i="4" s="1"/>
  <c r="BQ168" i="4" a="1"/>
  <c r="BQ168" i="4" s="1"/>
  <c r="BM168" i="4" a="1"/>
  <c r="BM168" i="4" s="1"/>
  <c r="BZ168" i="4" s="1"/>
  <c r="BR168" i="4" a="1"/>
  <c r="BR168" i="4" s="1"/>
  <c r="BO168" i="4" a="1"/>
  <c r="BO168" i="4" s="1"/>
  <c r="AB168" i="4" l="1" a="1"/>
  <c r="AB168" i="4" s="1"/>
  <c r="AO168" i="4" s="1"/>
  <c r="AG168" i="4" a="1"/>
  <c r="AG168" i="4" s="1"/>
  <c r="AD168" i="4" a="1"/>
  <c r="AD168" i="4" s="1"/>
  <c r="AA168" i="4" a="1"/>
  <c r="AA168" i="4" s="1"/>
  <c r="BW168" i="4" s="1" a="1"/>
  <c r="BW168" i="4" s="1"/>
  <c r="AC168" i="4" a="1"/>
  <c r="AC168" i="4" s="1"/>
  <c r="AF168" i="4" a="1"/>
  <c r="AF168" i="4" s="1"/>
  <c r="BS168" i="4"/>
  <c r="BP168" i="4"/>
  <c r="BT168" i="4" s="1"/>
  <c r="AE168" i="4" l="1"/>
  <c r="AH168" i="4"/>
  <c r="CA168" i="4" s="1"/>
  <c r="AI168" i="4"/>
  <c r="AM168" i="4"/>
  <c r="CB168" i="4" l="1"/>
  <c r="CC168" i="4"/>
  <c r="AR168" i="4"/>
  <c r="AQ168" i="4"/>
  <c r="AP168" i="4"/>
  <c r="BX168" i="4"/>
  <c r="BY168" i="4" s="1"/>
  <c r="BU168" i="4" s="1"/>
  <c r="BV168" i="4" s="1"/>
  <c r="AN168" i="4" l="1"/>
  <c r="AJ168" i="4" s="1"/>
  <c r="AK168" i="4" s="1"/>
  <c r="CD168" i="4" s="1"/>
  <c r="AS169" i="4" l="1"/>
  <c r="H169" i="4"/>
  <c r="I169" i="4" l="1" a="1"/>
  <c r="I169" i="4" s="1"/>
  <c r="L169" i="4" s="1" a="1"/>
  <c r="L169" i="4" s="1"/>
  <c r="AT169" i="4" a="1"/>
  <c r="AT169" i="4" s="1"/>
  <c r="AW169" i="4" s="1" a="1"/>
  <c r="AW169" i="4" s="1"/>
  <c r="AX169" i="4" l="1" a="1"/>
  <c r="AX169" i="4" s="1"/>
  <c r="AZ169" i="4" a="1"/>
  <c r="AZ169" i="4" s="1"/>
  <c r="AY169" i="4" a="1"/>
  <c r="AY169" i="4" s="1"/>
  <c r="N169" i="4" a="1"/>
  <c r="N169" i="4" s="1"/>
  <c r="M169" i="4" a="1"/>
  <c r="M169" i="4" s="1"/>
  <c r="O169" i="4" a="1"/>
  <c r="O169" i="4" s="1"/>
  <c r="AV169" i="4" a="1"/>
  <c r="AV169" i="4" s="1"/>
  <c r="K169" i="4" a="1"/>
  <c r="K169" i="4" s="1"/>
  <c r="BD169" i="4" a="1"/>
  <c r="BD169" i="4" s="1"/>
  <c r="BF169" i="4" s="1" a="1"/>
  <c r="BF169" i="4" s="1"/>
  <c r="BC169" i="4" a="1"/>
  <c r="BC169" i="4" s="1"/>
  <c r="BE169" i="4" s="1" a="1"/>
  <c r="BE169" i="4" s="1"/>
  <c r="AU169" i="4" a="1"/>
  <c r="AU169" i="4" s="1"/>
  <c r="BB169" i="4" a="1"/>
  <c r="BB169" i="4" s="1"/>
  <c r="BA169" i="4" a="1"/>
  <c r="BA169" i="4" s="1"/>
  <c r="S169" i="4" a="1"/>
  <c r="S169" i="4" s="1"/>
  <c r="U169" i="4" s="1" a="1"/>
  <c r="U169" i="4" s="1"/>
  <c r="Q169" i="4" a="1"/>
  <c r="Q169" i="4" s="1"/>
  <c r="J169" i="4" a="1"/>
  <c r="J169" i="4" s="1"/>
  <c r="P169" i="4" a="1"/>
  <c r="P169" i="4" s="1"/>
  <c r="R169" i="4" a="1"/>
  <c r="R169" i="4" s="1"/>
  <c r="T169" i="4" s="1" a="1"/>
  <c r="T169" i="4" s="1"/>
  <c r="W169" i="4" l="1"/>
  <c r="X169" i="4"/>
  <c r="V169" i="4"/>
  <c r="BI169" i="4"/>
  <c r="BG169" i="4"/>
  <c r="BH169" i="4"/>
  <c r="Y169" i="4" l="1"/>
  <c r="Z169" i="4" s="1"/>
  <c r="BJ169" i="4"/>
  <c r="BK169" i="4" s="1"/>
  <c r="BN169" i="4" s="1" a="1"/>
  <c r="BN169" i="4" s="1"/>
  <c r="AD169" i="4" a="1"/>
  <c r="AD169" i="4" s="1"/>
  <c r="AF169" i="4" a="1"/>
  <c r="AF169" i="4" s="1"/>
  <c r="AA169" i="4" a="1"/>
  <c r="AA169" i="4" s="1"/>
  <c r="BW169" i="4" s="1" a="1"/>
  <c r="BW169" i="4" s="1"/>
  <c r="AB169" i="4" a="1"/>
  <c r="AB169" i="4" s="1"/>
  <c r="AO169" i="4" s="1"/>
  <c r="AC169" i="4" a="1"/>
  <c r="AC169" i="4" s="1"/>
  <c r="AE169" i="4" s="1"/>
  <c r="AG169" i="4" a="1"/>
  <c r="AG169" i="4" s="1"/>
  <c r="BO169" i="4" a="1"/>
  <c r="BO169" i="4" s="1"/>
  <c r="BM169" i="4" a="1"/>
  <c r="BM169" i="4" s="1"/>
  <c r="BZ169" i="4" s="1"/>
  <c r="BR169" i="4" a="1"/>
  <c r="BR169" i="4" s="1"/>
  <c r="BL169" i="4" a="1"/>
  <c r="BL169" i="4" s="1"/>
  <c r="AL169" i="4" s="1" a="1"/>
  <c r="AL169" i="4" s="1"/>
  <c r="BQ169" i="4" l="1" a="1"/>
  <c r="BQ169" i="4" s="1"/>
  <c r="BS169" i="4" s="1"/>
  <c r="CC169" i="4" s="1"/>
  <c r="AH169" i="4"/>
  <c r="BP169" i="4"/>
  <c r="BT169" i="4" s="1"/>
  <c r="AI169" i="4"/>
  <c r="BX169" i="4" l="1"/>
  <c r="CB169" i="4"/>
  <c r="CA169" i="4"/>
  <c r="AR169" i="4"/>
  <c r="AP169" i="4"/>
  <c r="AQ169" i="4"/>
  <c r="AM169" i="4"/>
  <c r="AN169" i="4" s="1"/>
  <c r="AJ169" i="4" s="1"/>
  <c r="AK169" i="4" s="1"/>
  <c r="BY169" i="4" l="1"/>
  <c r="BU169" i="4" s="1"/>
  <c r="BV169" i="4" s="1"/>
  <c r="CD169" i="4" s="1"/>
  <c r="AS170" i="4" l="1"/>
  <c r="H170" i="4"/>
  <c r="I170" i="4" l="1" a="1"/>
  <c r="I170" i="4" s="1"/>
  <c r="N170" i="4" s="1" a="1"/>
  <c r="N170" i="4" s="1"/>
  <c r="M170" i="4" a="1"/>
  <c r="M170" i="4" s="1"/>
  <c r="AT170" i="4" a="1"/>
  <c r="AT170" i="4" s="1"/>
  <c r="AZ170" i="4" s="1" a="1"/>
  <c r="AZ170" i="4" s="1"/>
  <c r="K170" i="4" l="1" a="1"/>
  <c r="K170" i="4" s="1"/>
  <c r="O170" i="4" a="1"/>
  <c r="O170" i="4" s="1"/>
  <c r="AV170" i="4" a="1"/>
  <c r="AV170" i="4" s="1"/>
  <c r="AW170" i="4" a="1"/>
  <c r="AW170" i="4" s="1"/>
  <c r="AX170" i="4" a="1"/>
  <c r="AX170" i="4" s="1"/>
  <c r="AY170" i="4" a="1"/>
  <c r="AY170" i="4" s="1"/>
  <c r="BC170" i="4" a="1"/>
  <c r="BC170" i="4" s="1"/>
  <c r="BE170" i="4" s="1" a="1"/>
  <c r="BE170" i="4" s="1"/>
  <c r="BD170" i="4" a="1"/>
  <c r="BD170" i="4" s="1"/>
  <c r="BF170" i="4" s="1" a="1"/>
  <c r="BF170" i="4" s="1"/>
  <c r="AU170" i="4" a="1"/>
  <c r="AU170" i="4" s="1"/>
  <c r="BA170" i="4" a="1"/>
  <c r="BA170" i="4" s="1"/>
  <c r="BB170" i="4" a="1"/>
  <c r="BB170" i="4" s="1"/>
  <c r="L170" i="4" a="1"/>
  <c r="L170" i="4" s="1"/>
  <c r="Q170" i="4" a="1"/>
  <c r="Q170" i="4" s="1"/>
  <c r="J170" i="4" a="1"/>
  <c r="J170" i="4" s="1"/>
  <c r="R170" i="4" a="1"/>
  <c r="R170" i="4" s="1"/>
  <c r="T170" i="4" s="1" a="1"/>
  <c r="T170" i="4" s="1"/>
  <c r="P170" i="4" a="1"/>
  <c r="P170" i="4" s="1"/>
  <c r="S170" i="4" a="1"/>
  <c r="S170" i="4" s="1"/>
  <c r="U170" i="4" s="1" a="1"/>
  <c r="U170" i="4" s="1"/>
  <c r="V170" i="4" l="1"/>
  <c r="X170" i="4"/>
  <c r="Y170" i="4" s="1"/>
  <c r="Z170" i="4" s="1"/>
  <c r="W170" i="4"/>
  <c r="BG170" i="4"/>
  <c r="BH170" i="4"/>
  <c r="BI170" i="4"/>
  <c r="BJ170" i="4" s="1"/>
  <c r="BK170" i="4" s="1"/>
  <c r="BL170" i="4" l="1" a="1"/>
  <c r="BL170" i="4" s="1"/>
  <c r="AL170" i="4" s="1" a="1"/>
  <c r="AL170" i="4" s="1"/>
  <c r="BQ170" i="4" a="1"/>
  <c r="BQ170" i="4" s="1"/>
  <c r="BO170" i="4" a="1"/>
  <c r="BO170" i="4" s="1"/>
  <c r="BM170" i="4" a="1"/>
  <c r="BM170" i="4" s="1"/>
  <c r="BZ170" i="4" s="1"/>
  <c r="BN170" i="4" a="1"/>
  <c r="BN170" i="4" s="1"/>
  <c r="BR170" i="4" a="1"/>
  <c r="BR170" i="4" s="1"/>
  <c r="AB170" i="4" a="1"/>
  <c r="AB170" i="4" s="1"/>
  <c r="AO170" i="4" s="1"/>
  <c r="AA170" i="4" a="1"/>
  <c r="AA170" i="4" s="1"/>
  <c r="BW170" i="4" s="1" a="1"/>
  <c r="BW170" i="4" s="1"/>
  <c r="AG170" i="4" a="1"/>
  <c r="AG170" i="4" s="1"/>
  <c r="AD170" i="4" a="1"/>
  <c r="AD170" i="4" s="1"/>
  <c r="AF170" i="4" a="1"/>
  <c r="AF170" i="4" s="1"/>
  <c r="AC170" i="4" a="1"/>
  <c r="AC170" i="4" s="1"/>
  <c r="BS170" i="4" l="1"/>
  <c r="BP170" i="4"/>
  <c r="BT170" i="4" s="1"/>
  <c r="AH170" i="4"/>
  <c r="CA170" i="4" s="1"/>
  <c r="AE170" i="4"/>
  <c r="AI170" i="4" s="1"/>
  <c r="AM170" i="4" l="1"/>
  <c r="BX170" i="4"/>
  <c r="AR170" i="4"/>
  <c r="AP170" i="4"/>
  <c r="AQ170" i="4"/>
  <c r="CC170" i="4"/>
  <c r="CB170" i="4"/>
  <c r="BY170" i="4"/>
  <c r="BU170" i="4" s="1"/>
  <c r="BV170" i="4" s="1"/>
  <c r="AN170" i="4" l="1"/>
  <c r="AJ170" i="4" s="1"/>
  <c r="AK170" i="4" s="1"/>
  <c r="CD170" i="4" s="1"/>
  <c r="AS171" i="4" s="1"/>
  <c r="H171" i="4" l="1"/>
  <c r="I171" i="4" s="1" a="1"/>
  <c r="I171" i="4" s="1"/>
  <c r="K171" i="4" s="1" a="1"/>
  <c r="K171" i="4" s="1"/>
  <c r="AT171" i="4" a="1"/>
  <c r="AT171" i="4" s="1"/>
  <c r="AX171" i="4" s="1" a="1"/>
  <c r="AX171" i="4" s="1"/>
  <c r="O171" i="4" l="1" a="1"/>
  <c r="O171" i="4" s="1"/>
  <c r="N171" i="4" a="1"/>
  <c r="N171" i="4" s="1"/>
  <c r="M171" i="4" a="1"/>
  <c r="M171" i="4" s="1"/>
  <c r="AW171" i="4" a="1"/>
  <c r="AW171" i="4" s="1"/>
  <c r="BD171" i="4" a="1"/>
  <c r="BD171" i="4" s="1"/>
  <c r="BF171" i="4" s="1" a="1"/>
  <c r="BF171" i="4" s="1"/>
  <c r="BA171" i="4" a="1"/>
  <c r="BA171" i="4" s="1"/>
  <c r="BC171" i="4" a="1"/>
  <c r="BC171" i="4" s="1"/>
  <c r="BE171" i="4" s="1" a="1"/>
  <c r="BE171" i="4" s="1"/>
  <c r="AU171" i="4" a="1"/>
  <c r="AU171" i="4" s="1"/>
  <c r="BB171" i="4" a="1"/>
  <c r="BB171" i="4" s="1"/>
  <c r="AZ171" i="4" a="1"/>
  <c r="AZ171" i="4" s="1"/>
  <c r="AY171" i="4" a="1"/>
  <c r="AY171" i="4" s="1"/>
  <c r="AV171" i="4" a="1"/>
  <c r="AV171" i="4" s="1"/>
  <c r="L171" i="4" a="1"/>
  <c r="L171" i="4" s="1"/>
  <c r="J171" i="4" a="1"/>
  <c r="J171" i="4" s="1"/>
  <c r="P171" i="4" a="1"/>
  <c r="P171" i="4" s="1"/>
  <c r="Q171" i="4" a="1"/>
  <c r="Q171" i="4" s="1"/>
  <c r="S171" i="4" a="1"/>
  <c r="S171" i="4" s="1"/>
  <c r="U171" i="4" s="1" a="1"/>
  <c r="U171" i="4" s="1"/>
  <c r="R171" i="4" a="1"/>
  <c r="R171" i="4" s="1"/>
  <c r="T171" i="4" s="1" a="1"/>
  <c r="T171" i="4" s="1"/>
  <c r="BG171" i="4" l="1"/>
  <c r="BI171" i="4"/>
  <c r="BJ171" i="4" s="1"/>
  <c r="BK171" i="4" s="1"/>
  <c r="BH171" i="4"/>
  <c r="V171" i="4"/>
  <c r="W171" i="4"/>
  <c r="X171" i="4"/>
  <c r="Y171" i="4" s="1"/>
  <c r="Z171" i="4" s="1"/>
  <c r="AD171" i="4" l="1" a="1"/>
  <c r="AD171" i="4" s="1"/>
  <c r="AG171" i="4" a="1"/>
  <c r="AG171" i="4" s="1"/>
  <c r="AA171" i="4" a="1"/>
  <c r="AA171" i="4" s="1"/>
  <c r="BW171" i="4" s="1" a="1"/>
  <c r="BW171" i="4" s="1"/>
  <c r="AC171" i="4" a="1"/>
  <c r="AC171" i="4" s="1"/>
  <c r="AF171" i="4" a="1"/>
  <c r="AF171" i="4" s="1"/>
  <c r="AB171" i="4" a="1"/>
  <c r="AB171" i="4" s="1"/>
  <c r="AO171" i="4" s="1"/>
  <c r="BN171" i="4" a="1"/>
  <c r="BN171" i="4" s="1"/>
  <c r="BM171" i="4" a="1"/>
  <c r="BM171" i="4" s="1"/>
  <c r="BZ171" i="4" s="1"/>
  <c r="BO171" i="4" a="1"/>
  <c r="BO171" i="4" s="1"/>
  <c r="BQ171" i="4" a="1"/>
  <c r="BQ171" i="4" s="1"/>
  <c r="BL171" i="4" a="1"/>
  <c r="BL171" i="4" s="1"/>
  <c r="AL171" i="4" s="1" a="1"/>
  <c r="AL171" i="4" s="1"/>
  <c r="BR171" i="4" a="1"/>
  <c r="BR171" i="4" s="1"/>
  <c r="AE171" i="4" l="1"/>
  <c r="AI171" i="4" s="1"/>
  <c r="BS171" i="4"/>
  <c r="BP171" i="4"/>
  <c r="BT171" i="4" s="1"/>
  <c r="AH171" i="4"/>
  <c r="AM171" i="4" l="1"/>
  <c r="AQ171" i="4"/>
  <c r="CA171" i="4"/>
  <c r="BX171" i="4"/>
  <c r="CB171" i="4"/>
  <c r="CC171" i="4"/>
  <c r="AP171" i="4"/>
  <c r="AR171" i="4"/>
  <c r="AN171" i="4" l="1"/>
  <c r="AJ171" i="4" s="1"/>
  <c r="AK171" i="4" s="1"/>
  <c r="BY171" i="4"/>
  <c r="BU171" i="4" s="1"/>
  <c r="BV171" i="4" s="1"/>
  <c r="CD171" i="4" l="1"/>
  <c r="H172" i="4" s="1"/>
  <c r="AS172" i="4" l="1"/>
  <c r="AT172" i="4" s="1" a="1"/>
  <c r="AT172" i="4" s="1"/>
  <c r="AX172" i="4" s="1" a="1"/>
  <c r="AX172" i="4" s="1"/>
  <c r="I172" i="4" a="1"/>
  <c r="I172" i="4" s="1"/>
  <c r="K172" i="4" s="1" a="1"/>
  <c r="K172" i="4" s="1"/>
  <c r="N172" i="4" a="1"/>
  <c r="N172" i="4" s="1"/>
  <c r="L172" i="4" a="1"/>
  <c r="L172" i="4" s="1"/>
  <c r="AY172" i="4" l="1" a="1"/>
  <c r="AY172" i="4" s="1"/>
  <c r="AZ172" i="4" a="1"/>
  <c r="AZ172" i="4" s="1"/>
  <c r="AW172" i="4" a="1"/>
  <c r="AW172" i="4" s="1"/>
  <c r="O172" i="4" a="1"/>
  <c r="O172" i="4" s="1"/>
  <c r="M172" i="4" a="1"/>
  <c r="M172" i="4" s="1"/>
  <c r="R172" i="4" a="1"/>
  <c r="R172" i="4" s="1"/>
  <c r="T172" i="4" s="1" a="1"/>
  <c r="T172" i="4" s="1"/>
  <c r="J172" i="4" a="1"/>
  <c r="J172" i="4" s="1"/>
  <c r="P172" i="4" a="1"/>
  <c r="P172" i="4" s="1"/>
  <c r="S172" i="4" a="1"/>
  <c r="S172" i="4" s="1"/>
  <c r="U172" i="4" s="1" a="1"/>
  <c r="U172" i="4" s="1"/>
  <c r="Q172" i="4" a="1"/>
  <c r="Q172" i="4" s="1"/>
  <c r="AV172" i="4" a="1"/>
  <c r="AV172" i="4" s="1"/>
  <c r="AU172" i="4" a="1"/>
  <c r="AU172" i="4" s="1"/>
  <c r="BC172" i="4" a="1"/>
  <c r="BC172" i="4" s="1"/>
  <c r="BE172" i="4" s="1" a="1"/>
  <c r="BE172" i="4" s="1"/>
  <c r="BD172" i="4" a="1"/>
  <c r="BD172" i="4" s="1"/>
  <c r="BF172" i="4" s="1" a="1"/>
  <c r="BF172" i="4" s="1"/>
  <c r="BB172" i="4" a="1"/>
  <c r="BB172" i="4" s="1"/>
  <c r="BA172" i="4" a="1"/>
  <c r="BA172" i="4" s="1"/>
  <c r="BI172" i="4" l="1"/>
  <c r="BH172" i="4"/>
  <c r="BG172" i="4"/>
  <c r="V172" i="4"/>
  <c r="X172" i="4"/>
  <c r="Y172" i="4" s="1"/>
  <c r="Z172" i="4" s="1"/>
  <c r="W172" i="4"/>
  <c r="BJ172" i="4" l="1"/>
  <c r="BK172" i="4" s="1"/>
  <c r="AA172" i="4" a="1"/>
  <c r="AA172" i="4" s="1"/>
  <c r="BW172" i="4" s="1" a="1"/>
  <c r="BW172" i="4" s="1"/>
  <c r="AG172" i="4" a="1"/>
  <c r="AG172" i="4" s="1"/>
  <c r="AF172" i="4" a="1"/>
  <c r="AF172" i="4" s="1"/>
  <c r="AC172" i="4" a="1"/>
  <c r="AC172" i="4" s="1"/>
  <c r="AB172" i="4" a="1"/>
  <c r="AB172" i="4" s="1"/>
  <c r="AO172" i="4" s="1"/>
  <c r="AD172" i="4" a="1"/>
  <c r="AD172" i="4" s="1"/>
  <c r="BQ172" i="4" a="1"/>
  <c r="BQ172" i="4" s="1"/>
  <c r="BL172" i="4" a="1"/>
  <c r="BL172" i="4" s="1"/>
  <c r="AL172" i="4" s="1" a="1"/>
  <c r="AL172" i="4" s="1"/>
  <c r="BN172" i="4" a="1"/>
  <c r="BN172" i="4" s="1"/>
  <c r="BO172" i="4" a="1"/>
  <c r="BO172" i="4" s="1"/>
  <c r="BM172" i="4" a="1"/>
  <c r="BM172" i="4" s="1"/>
  <c r="BZ172" i="4" s="1"/>
  <c r="BR172" i="4" a="1"/>
  <c r="BR172" i="4" s="1"/>
  <c r="BS172" i="4" l="1"/>
  <c r="AE172" i="4"/>
  <c r="AI172" i="4" s="1"/>
  <c r="AH172" i="4"/>
  <c r="BP172" i="4"/>
  <c r="BT172" i="4" s="1"/>
  <c r="AM172" i="4" s="1"/>
  <c r="AR172" i="4" l="1"/>
  <c r="AP172" i="4"/>
  <c r="CA172" i="4"/>
  <c r="CC172" i="4"/>
  <c r="CB172" i="4"/>
  <c r="BX172" i="4"/>
  <c r="BY172" i="4" s="1"/>
  <c r="BU172" i="4" s="1"/>
  <c r="BV172" i="4" s="1"/>
  <c r="AQ172" i="4"/>
  <c r="AN172" i="4" l="1"/>
  <c r="AJ172" i="4" s="1"/>
  <c r="AK172" i="4" s="1"/>
  <c r="CD172" i="4" s="1"/>
  <c r="AS173" i="4" s="1"/>
  <c r="H173" i="4" l="1"/>
  <c r="I173" i="4" s="1" a="1"/>
  <c r="I173" i="4" s="1"/>
  <c r="AT173" i="4" a="1"/>
  <c r="AT173" i="4" s="1"/>
  <c r="AW173" i="4" s="1" a="1"/>
  <c r="AW173" i="4" s="1"/>
  <c r="AX173" i="4" l="1" a="1"/>
  <c r="AX173" i="4" s="1"/>
  <c r="N173" i="4" a="1"/>
  <c r="N173" i="4" s="1"/>
  <c r="O173" i="4" a="1"/>
  <c r="O173" i="4" s="1"/>
  <c r="L173" i="4" a="1"/>
  <c r="L173" i="4" s="1"/>
  <c r="M173" i="4" a="1"/>
  <c r="M173" i="4" s="1"/>
  <c r="AZ173" i="4" a="1"/>
  <c r="AZ173" i="4" s="1"/>
  <c r="AV173" i="4" a="1"/>
  <c r="AV173" i="4" s="1"/>
  <c r="AY173" i="4" a="1"/>
  <c r="AY173" i="4" s="1"/>
  <c r="BA173" i="4" a="1"/>
  <c r="BA173" i="4" s="1"/>
  <c r="BC173" i="4" a="1"/>
  <c r="BC173" i="4" s="1"/>
  <c r="BE173" i="4" s="1" a="1"/>
  <c r="BE173" i="4" s="1"/>
  <c r="BD173" i="4" a="1"/>
  <c r="BD173" i="4" s="1"/>
  <c r="BF173" i="4" s="1" a="1"/>
  <c r="BF173" i="4" s="1"/>
  <c r="BB173" i="4" a="1"/>
  <c r="BB173" i="4" s="1"/>
  <c r="AU173" i="4" a="1"/>
  <c r="AU173" i="4" s="1"/>
  <c r="K173" i="4" a="1"/>
  <c r="K173" i="4" s="1"/>
  <c r="J173" i="4" a="1"/>
  <c r="J173" i="4" s="1"/>
  <c r="Q173" i="4" a="1"/>
  <c r="Q173" i="4" s="1"/>
  <c r="S173" i="4" a="1"/>
  <c r="S173" i="4" s="1"/>
  <c r="U173" i="4" s="1" a="1"/>
  <c r="U173" i="4" s="1"/>
  <c r="P173" i="4" a="1"/>
  <c r="P173" i="4" s="1"/>
  <c r="R173" i="4" a="1"/>
  <c r="R173" i="4" s="1"/>
  <c r="T173" i="4" s="1" a="1"/>
  <c r="T173" i="4" s="1"/>
  <c r="BH173" i="4" l="1"/>
  <c r="BI173" i="4"/>
  <c r="BG173" i="4"/>
  <c r="X173" i="4"/>
  <c r="V173" i="4"/>
  <c r="W173" i="4"/>
  <c r="BJ173" i="4" l="1"/>
  <c r="BK173" i="4" s="1"/>
  <c r="BM173" i="4" s="1" a="1"/>
  <c r="BM173" i="4" s="1"/>
  <c r="BZ173" i="4" s="1"/>
  <c r="Y173" i="4"/>
  <c r="Z173" i="4" s="1"/>
  <c r="AG173" i="4" s="1" a="1"/>
  <c r="AG173" i="4" s="1"/>
  <c r="BQ173" i="4" a="1"/>
  <c r="BQ173" i="4" s="1"/>
  <c r="BO173" i="4" a="1"/>
  <c r="BO173" i="4" s="1"/>
  <c r="BR173" i="4" a="1"/>
  <c r="BR173" i="4" s="1"/>
  <c r="BN173" i="4" l="1" a="1"/>
  <c r="BN173" i="4" s="1"/>
  <c r="BL173" i="4" a="1"/>
  <c r="BL173" i="4" s="1"/>
  <c r="AL173" i="4" s="1" a="1"/>
  <c r="AL173" i="4" s="1"/>
  <c r="AD173" i="4" a="1"/>
  <c r="AD173" i="4" s="1"/>
  <c r="AF173" i="4" a="1"/>
  <c r="AF173" i="4" s="1"/>
  <c r="AH173" i="4" s="1"/>
  <c r="AC173" i="4" a="1"/>
  <c r="AC173" i="4" s="1"/>
  <c r="AA173" i="4" a="1"/>
  <c r="AA173" i="4" s="1"/>
  <c r="BW173" i="4" s="1" a="1"/>
  <c r="BW173" i="4" s="1"/>
  <c r="AB173" i="4" a="1"/>
  <c r="AB173" i="4" s="1"/>
  <c r="AO173" i="4" s="1"/>
  <c r="BS173" i="4"/>
  <c r="BP173" i="4"/>
  <c r="BT173" i="4" s="1"/>
  <c r="AE173" i="4" l="1"/>
  <c r="AI173" i="4" s="1"/>
  <c r="BX173" i="4" s="1"/>
  <c r="CC173" i="4"/>
  <c r="AM173" i="4"/>
  <c r="AQ173" i="4"/>
  <c r="CB173" i="4"/>
  <c r="AP173" i="4"/>
  <c r="CA173" i="4"/>
  <c r="AR173" i="4"/>
  <c r="BY173" i="4" l="1"/>
  <c r="BU173" i="4" s="1"/>
  <c r="BV173" i="4" s="1"/>
  <c r="AN173" i="4"/>
  <c r="AJ173" i="4" s="1"/>
  <c r="AK173" i="4" s="1"/>
  <c r="CD173" i="4" l="1"/>
  <c r="H174" i="4" s="1"/>
  <c r="I174" i="4" s="1" a="1"/>
  <c r="I174" i="4" s="1"/>
  <c r="O174" i="4" s="1" a="1"/>
  <c r="O174" i="4" s="1"/>
  <c r="AS174" i="4" l="1"/>
  <c r="AT174" i="4" s="1" a="1"/>
  <c r="AT174" i="4" s="1"/>
  <c r="K174" i="4" a="1"/>
  <c r="K174" i="4" s="1"/>
  <c r="N174" i="4" a="1"/>
  <c r="N174" i="4" s="1"/>
  <c r="M174" i="4" a="1"/>
  <c r="M174" i="4" s="1"/>
  <c r="AZ174" i="4" a="1"/>
  <c r="AZ174" i="4" s="1"/>
  <c r="AW174" i="4" a="1"/>
  <c r="AW174" i="4" s="1"/>
  <c r="AX174" i="4" a="1"/>
  <c r="AX174" i="4" s="1"/>
  <c r="AY174" i="4" a="1"/>
  <c r="AY174" i="4" s="1"/>
  <c r="L174" i="4" a="1"/>
  <c r="L174" i="4" s="1"/>
  <c r="S174" i="4" a="1"/>
  <c r="S174" i="4" s="1"/>
  <c r="U174" i="4" s="1" a="1"/>
  <c r="U174" i="4" s="1"/>
  <c r="Q174" i="4" a="1"/>
  <c r="Q174" i="4" s="1"/>
  <c r="J174" i="4" a="1"/>
  <c r="J174" i="4" s="1"/>
  <c r="R174" i="4" a="1"/>
  <c r="R174" i="4" s="1"/>
  <c r="T174" i="4" s="1" a="1"/>
  <c r="T174" i="4" s="1"/>
  <c r="P174" i="4" a="1"/>
  <c r="P174" i="4" s="1"/>
  <c r="AV174" i="4" a="1"/>
  <c r="AV174" i="4" s="1"/>
  <c r="BC174" i="4" a="1"/>
  <c r="BC174" i="4" s="1"/>
  <c r="BE174" i="4" s="1" a="1"/>
  <c r="BE174" i="4" s="1"/>
  <c r="AU174" i="4" a="1"/>
  <c r="AU174" i="4" s="1"/>
  <c r="BD174" i="4" a="1"/>
  <c r="BD174" i="4" s="1"/>
  <c r="BF174" i="4" s="1" a="1"/>
  <c r="BF174" i="4" s="1"/>
  <c r="BB174" i="4" a="1"/>
  <c r="BB174" i="4" s="1"/>
  <c r="BA174" i="4" a="1"/>
  <c r="BA174" i="4" s="1"/>
  <c r="BI174" i="4" l="1"/>
  <c r="BG174" i="4"/>
  <c r="BH174" i="4"/>
  <c r="X174" i="4"/>
  <c r="W174" i="4"/>
  <c r="V174" i="4"/>
  <c r="Y174" i="4" l="1"/>
  <c r="Z174" i="4" s="1"/>
  <c r="AD174" i="4" s="1" a="1"/>
  <c r="AD174" i="4" s="1"/>
  <c r="BJ174" i="4"/>
  <c r="BK174" i="4" s="1"/>
  <c r="BN174" i="4" s="1" a="1"/>
  <c r="BN174" i="4" s="1"/>
  <c r="AF174" i="4" a="1"/>
  <c r="AF174" i="4" s="1"/>
  <c r="AB174" i="4" a="1"/>
  <c r="AB174" i="4" s="1"/>
  <c r="AO174" i="4" s="1"/>
  <c r="AG174" i="4" a="1"/>
  <c r="AG174" i="4" s="1"/>
  <c r="BL174" i="4" a="1"/>
  <c r="BL174" i="4" s="1"/>
  <c r="AL174" i="4" s="1" a="1"/>
  <c r="AL174" i="4" s="1"/>
  <c r="BQ174" i="4" a="1"/>
  <c r="BQ174" i="4" s="1"/>
  <c r="BO174" i="4" a="1"/>
  <c r="BO174" i="4" s="1"/>
  <c r="BM174" i="4" a="1"/>
  <c r="BM174" i="4" s="1"/>
  <c r="BZ174" i="4" s="1"/>
  <c r="AA174" i="4" l="1" a="1"/>
  <c r="AA174" i="4" s="1"/>
  <c r="BW174" i="4" s="1" a="1"/>
  <c r="BW174" i="4" s="1"/>
  <c r="AC174" i="4" a="1"/>
  <c r="AC174" i="4" s="1"/>
  <c r="AE174" i="4" s="1"/>
  <c r="AI174" i="4" s="1"/>
  <c r="BR174" i="4" a="1"/>
  <c r="BR174" i="4" s="1"/>
  <c r="BS174" i="4" s="1"/>
  <c r="BP174" i="4"/>
  <c r="AH174" i="4"/>
  <c r="BT174" i="4" l="1"/>
  <c r="AM174" i="4" s="1"/>
  <c r="CB174" i="4"/>
  <c r="CA174" i="4"/>
  <c r="BX174" i="4"/>
  <c r="BY174" i="4" s="1"/>
  <c r="BU174" i="4" s="1"/>
  <c r="BV174" i="4" s="1"/>
  <c r="CC174" i="4"/>
  <c r="AQ174" i="4"/>
  <c r="AP174" i="4"/>
  <c r="AR174" i="4"/>
  <c r="AN174" i="4" l="1"/>
  <c r="AJ174" i="4" s="1"/>
  <c r="AK174" i="4" s="1"/>
  <c r="CD174" i="4" s="1"/>
  <c r="AS175" i="4" l="1"/>
  <c r="AT175" i="4" s="1" a="1"/>
  <c r="AT175" i="4" s="1"/>
  <c r="AX175" i="4" s="1" a="1"/>
  <c r="AX175" i="4" s="1"/>
  <c r="H175" i="4"/>
  <c r="I175" i="4" s="1" a="1"/>
  <c r="I175" i="4" s="1"/>
  <c r="O175" i="4" s="1" a="1"/>
  <c r="O175" i="4" s="1"/>
  <c r="AW175" i="4" l="1" a="1"/>
  <c r="AW175" i="4" s="1"/>
  <c r="AV175" i="4" a="1"/>
  <c r="AV175" i="4" s="1"/>
  <c r="BC175" i="4" a="1"/>
  <c r="BC175" i="4" s="1"/>
  <c r="BE175" i="4" s="1" a="1"/>
  <c r="BE175" i="4" s="1"/>
  <c r="N175" i="4" a="1"/>
  <c r="N175" i="4" s="1"/>
  <c r="AZ175" i="4" a="1"/>
  <c r="AZ175" i="4" s="1"/>
  <c r="AY175" i="4" a="1"/>
  <c r="AY175" i="4" s="1"/>
  <c r="BB175" i="4" a="1"/>
  <c r="BB175" i="4" s="1"/>
  <c r="AU175" i="4" a="1"/>
  <c r="AU175" i="4" s="1"/>
  <c r="BD175" i="4" a="1"/>
  <c r="BD175" i="4" s="1"/>
  <c r="BF175" i="4" s="1" a="1"/>
  <c r="BF175" i="4" s="1"/>
  <c r="K175" i="4" a="1"/>
  <c r="K175" i="4" s="1"/>
  <c r="BA175" i="4" a="1"/>
  <c r="BA175" i="4" s="1"/>
  <c r="L175" i="4" a="1"/>
  <c r="L175" i="4" s="1"/>
  <c r="M175" i="4" a="1"/>
  <c r="M175" i="4" s="1"/>
  <c r="J175" i="4" a="1"/>
  <c r="J175" i="4" s="1"/>
  <c r="P175" i="4" a="1"/>
  <c r="P175" i="4" s="1"/>
  <c r="Q175" i="4" a="1"/>
  <c r="Q175" i="4" s="1"/>
  <c r="R175" i="4" a="1"/>
  <c r="R175" i="4" s="1"/>
  <c r="T175" i="4" s="1" a="1"/>
  <c r="T175" i="4" s="1"/>
  <c r="S175" i="4" a="1"/>
  <c r="S175" i="4" s="1"/>
  <c r="U175" i="4" s="1" a="1"/>
  <c r="U175" i="4" s="1"/>
  <c r="BH175" i="4" l="1"/>
  <c r="BI175" i="4"/>
  <c r="BG175" i="4"/>
  <c r="V175" i="4"/>
  <c r="W175" i="4"/>
  <c r="X175" i="4"/>
  <c r="Y175" i="4" s="1"/>
  <c r="Z175" i="4" s="1"/>
  <c r="BJ175" i="4" l="1"/>
  <c r="BK175" i="4" s="1"/>
  <c r="BR175" i="4" s="1" a="1"/>
  <c r="BR175" i="4" s="1"/>
  <c r="AC175" i="4" a="1"/>
  <c r="AC175" i="4" s="1"/>
  <c r="AG175" i="4" a="1"/>
  <c r="AG175" i="4" s="1"/>
  <c r="AF175" i="4" a="1"/>
  <c r="AF175" i="4" s="1"/>
  <c r="AD175" i="4" a="1"/>
  <c r="AD175" i="4" s="1"/>
  <c r="AA175" i="4" a="1"/>
  <c r="AA175" i="4" s="1"/>
  <c r="BW175" i="4" s="1" a="1"/>
  <c r="BW175" i="4" s="1"/>
  <c r="AB175" i="4" a="1"/>
  <c r="AB175" i="4" s="1"/>
  <c r="AO175" i="4" s="1"/>
  <c r="BO175" i="4" l="1" a="1"/>
  <c r="BO175" i="4" s="1"/>
  <c r="BN175" i="4" a="1"/>
  <c r="BN175" i="4" s="1"/>
  <c r="BQ175" i="4" a="1"/>
  <c r="BQ175" i="4" s="1"/>
  <c r="BS175" i="4" s="1"/>
  <c r="BL175" i="4" a="1"/>
  <c r="BL175" i="4" s="1"/>
  <c r="AL175" i="4" s="1" a="1"/>
  <c r="AL175" i="4" s="1"/>
  <c r="BM175" i="4" a="1"/>
  <c r="BM175" i="4" s="1"/>
  <c r="BZ175" i="4" s="1"/>
  <c r="BP175" i="4"/>
  <c r="AH175" i="4"/>
  <c r="AE175" i="4"/>
  <c r="AI175" i="4" s="1"/>
  <c r="BT175" i="4" l="1"/>
  <c r="AM175" i="4" s="1"/>
  <c r="AR175" i="4"/>
  <c r="AP175" i="4"/>
  <c r="CC175" i="4"/>
  <c r="AQ175" i="4"/>
  <c r="CB175" i="4"/>
  <c r="BX175" i="4"/>
  <c r="BY175" i="4" s="1"/>
  <c r="BU175" i="4" s="1"/>
  <c r="BV175" i="4" s="1"/>
  <c r="CA175" i="4"/>
  <c r="AN175" i="4" l="1"/>
  <c r="AJ175" i="4" s="1"/>
  <c r="AK175" i="4" s="1"/>
  <c r="CD175" i="4" s="1"/>
  <c r="H176" i="4" s="1"/>
  <c r="I176" i="4" s="1" a="1"/>
  <c r="I176" i="4" s="1"/>
  <c r="L176" i="4" s="1" a="1"/>
  <c r="L176" i="4" s="1"/>
  <c r="S176" i="4" l="1" a="1"/>
  <c r="S176" i="4" s="1"/>
  <c r="U176" i="4" s="1" a="1"/>
  <c r="U176" i="4" s="1"/>
  <c r="Q176" i="4" a="1"/>
  <c r="Q176" i="4" s="1"/>
  <c r="M176" i="4" a="1"/>
  <c r="M176" i="4" s="1"/>
  <c r="O176" i="4" a="1"/>
  <c r="O176" i="4" s="1"/>
  <c r="N176" i="4" a="1"/>
  <c r="N176" i="4" s="1"/>
  <c r="R176" i="4" a="1"/>
  <c r="R176" i="4" s="1"/>
  <c r="T176" i="4" s="1" a="1"/>
  <c r="T176" i="4" s="1"/>
  <c r="X176" i="4" s="1"/>
  <c r="P176" i="4" a="1"/>
  <c r="P176" i="4" s="1"/>
  <c r="K176" i="4" a="1"/>
  <c r="K176" i="4" s="1"/>
  <c r="J176" i="4" a="1"/>
  <c r="J176" i="4" s="1"/>
  <c r="AS176" i="4"/>
  <c r="AT176" i="4" l="1" a="1"/>
  <c r="AT176" i="4" s="1"/>
  <c r="AV176" i="4" s="1" a="1"/>
  <c r="AV176" i="4" s="1"/>
  <c r="W176" i="4"/>
  <c r="V176" i="4"/>
  <c r="Y176" i="4" s="1"/>
  <c r="Z176" i="4" s="1"/>
  <c r="AW176" i="4" l="1" a="1"/>
  <c r="AW176" i="4" s="1"/>
  <c r="AB176" i="4" a="1"/>
  <c r="AB176" i="4" s="1"/>
  <c r="AO176" i="4" s="1"/>
  <c r="AC176" i="4" a="1"/>
  <c r="AC176" i="4" s="1"/>
  <c r="AA176" i="4" a="1"/>
  <c r="AA176" i="4" s="1"/>
  <c r="AG176" i="4" a="1"/>
  <c r="AG176" i="4" s="1"/>
  <c r="AD176" i="4" a="1"/>
  <c r="AD176" i="4" s="1"/>
  <c r="AF176" i="4" a="1"/>
  <c r="AF176" i="4" s="1"/>
  <c r="AX176" i="4" a="1"/>
  <c r="AX176" i="4" s="1"/>
  <c r="AZ176" i="4" a="1"/>
  <c r="AZ176" i="4" s="1"/>
  <c r="BA176" i="4" a="1"/>
  <c r="BA176" i="4" s="1"/>
  <c r="BD176" i="4" a="1"/>
  <c r="BD176" i="4" s="1"/>
  <c r="BF176" i="4" s="1" a="1"/>
  <c r="BF176" i="4" s="1"/>
  <c r="BC176" i="4" a="1"/>
  <c r="BC176" i="4" s="1"/>
  <c r="BE176" i="4" s="1" a="1"/>
  <c r="BE176" i="4" s="1"/>
  <c r="BB176" i="4" a="1"/>
  <c r="BB176" i="4" s="1"/>
  <c r="AY176" i="4" a="1"/>
  <c r="AY176" i="4" s="1"/>
  <c r="AU176" i="4" a="1"/>
  <c r="AU176" i="4" s="1"/>
  <c r="AH176" i="4" l="1"/>
  <c r="AE176" i="4"/>
  <c r="AI176" i="4" s="1"/>
  <c r="BW176" i="4" a="1"/>
  <c r="BW176" i="4" s="1"/>
  <c r="BX176" i="4" s="1"/>
  <c r="BG176" i="4"/>
  <c r="BH176" i="4"/>
  <c r="BI176" i="4"/>
  <c r="BJ176" i="4" s="1"/>
  <c r="BK176" i="4" s="1"/>
  <c r="BL176" i="4" l="1" a="1"/>
  <c r="BL176" i="4" s="1"/>
  <c r="AL176" i="4" s="1" a="1"/>
  <c r="AL176" i="4" s="1"/>
  <c r="BN176" i="4" a="1"/>
  <c r="BN176" i="4" s="1"/>
  <c r="BR176" i="4" a="1"/>
  <c r="BR176" i="4" s="1"/>
  <c r="BQ176" i="4" a="1"/>
  <c r="BQ176" i="4" s="1"/>
  <c r="BO176" i="4" a="1"/>
  <c r="BO176" i="4" s="1"/>
  <c r="BM176" i="4" a="1"/>
  <c r="BM176" i="4" s="1"/>
  <c r="BZ176" i="4" s="1"/>
  <c r="BS176" i="4" l="1"/>
  <c r="BP176" i="4"/>
  <c r="BT176" i="4" s="1"/>
  <c r="AM176" i="4" l="1"/>
  <c r="AN176" i="4" s="1"/>
  <c r="AJ176" i="4" s="1"/>
  <c r="AK176" i="4" s="1"/>
  <c r="CC176" i="4"/>
  <c r="AP176" i="4"/>
  <c r="CA176" i="4"/>
  <c r="CB176" i="4"/>
  <c r="AR176" i="4"/>
  <c r="AQ176" i="4"/>
  <c r="BY176" i="4" l="1"/>
  <c r="BU176" i="4" s="1"/>
  <c r="BV176" i="4" s="1"/>
  <c r="CD176" i="4" s="1"/>
  <c r="AS177" i="4" s="1"/>
  <c r="AT177" i="4" l="1" a="1"/>
  <c r="AT177" i="4" s="1"/>
  <c r="AW177" i="4" s="1" a="1"/>
  <c r="AW177" i="4" s="1"/>
  <c r="AZ177" i="4" a="1"/>
  <c r="AZ177" i="4" s="1"/>
  <c r="AV177" i="4" a="1"/>
  <c r="AV177" i="4" s="1"/>
  <c r="AX177" i="4" a="1"/>
  <c r="AX177" i="4" s="1"/>
  <c r="H177" i="4"/>
  <c r="AU177" i="4" a="1"/>
  <c r="AU177" i="4" s="1"/>
  <c r="BA177" i="4" a="1"/>
  <c r="BA177" i="4" s="1"/>
  <c r="BC177" i="4" a="1"/>
  <c r="BC177" i="4" s="1"/>
  <c r="BE177" i="4" s="1" a="1"/>
  <c r="BE177" i="4" s="1"/>
  <c r="I177" i="4" l="1" a="1"/>
  <c r="I177" i="4" s="1"/>
  <c r="L177" i="4" a="1"/>
  <c r="L177" i="4" s="1"/>
  <c r="N177" i="4" a="1"/>
  <c r="N177" i="4" s="1"/>
  <c r="K177" i="4" a="1"/>
  <c r="K177" i="4" s="1"/>
  <c r="M177" i="4" a="1"/>
  <c r="M177" i="4" s="1"/>
  <c r="O177" i="4" a="1"/>
  <c r="O177" i="4" s="1"/>
  <c r="AY177" i="4" a="1"/>
  <c r="AY177" i="4" s="1"/>
  <c r="BD177" i="4" a="1"/>
  <c r="BD177" i="4" s="1"/>
  <c r="BF177" i="4" s="1" a="1"/>
  <c r="BF177" i="4" s="1"/>
  <c r="BG177" i="4" s="1"/>
  <c r="BB177" i="4" a="1"/>
  <c r="BB177" i="4" s="1"/>
  <c r="BI177" i="4" l="1"/>
  <c r="BJ177" i="4" s="1"/>
  <c r="BK177" i="4" s="1"/>
  <c r="BL177" i="4" s="1" a="1"/>
  <c r="BL177" i="4" s="1"/>
  <c r="R177" i="4" a="1"/>
  <c r="R177" i="4" s="1"/>
  <c r="T177" i="4" s="1" a="1"/>
  <c r="T177" i="4" s="1"/>
  <c r="J177" i="4" a="1"/>
  <c r="J177" i="4" s="1"/>
  <c r="Q177" i="4" a="1"/>
  <c r="Q177" i="4" s="1"/>
  <c r="S177" i="4" a="1"/>
  <c r="S177" i="4" s="1"/>
  <c r="U177" i="4" s="1" a="1"/>
  <c r="U177" i="4" s="1"/>
  <c r="P177" i="4" a="1"/>
  <c r="P177" i="4" s="1"/>
  <c r="BH177" i="4"/>
  <c r="BM177" i="4" a="1"/>
  <c r="BM177" i="4" s="1"/>
  <c r="BZ177" i="4" s="1"/>
  <c r="BN177" i="4" a="1"/>
  <c r="BN177" i="4" s="1"/>
  <c r="BQ177" i="4" a="1"/>
  <c r="BQ177" i="4" s="1"/>
  <c r="AL177" i="4" l="1" a="1"/>
  <c r="AL177" i="4" s="1"/>
  <c r="V177" i="4"/>
  <c r="X177" i="4"/>
  <c r="Y177" i="4" s="1"/>
  <c r="Z177" i="4" s="1"/>
  <c r="W177" i="4"/>
  <c r="BR177" i="4" a="1"/>
  <c r="BR177" i="4" s="1"/>
  <c r="BS177" i="4" s="1"/>
  <c r="BO177" i="4" a="1"/>
  <c r="BO177" i="4" s="1"/>
  <c r="BP177" i="4" s="1"/>
  <c r="BT177" i="4" l="1"/>
  <c r="AF177" i="4" a="1"/>
  <c r="AF177" i="4" s="1"/>
  <c r="AC177" i="4" a="1"/>
  <c r="AC177" i="4" s="1"/>
  <c r="AA177" i="4" a="1"/>
  <c r="AA177" i="4" s="1"/>
  <c r="BW177" i="4" s="1" a="1"/>
  <c r="BW177" i="4" s="1"/>
  <c r="AD177" i="4" a="1"/>
  <c r="AD177" i="4" s="1"/>
  <c r="AB177" i="4" a="1"/>
  <c r="AB177" i="4" s="1"/>
  <c r="AO177" i="4" s="1"/>
  <c r="AG177" i="4" a="1"/>
  <c r="AG177" i="4" s="1"/>
  <c r="AH177" i="4" s="1"/>
  <c r="AP177" i="4" s="1"/>
  <c r="AM177" i="4"/>
  <c r="AR177" i="4" l="1"/>
  <c r="CB177" i="4"/>
  <c r="CC177" i="4"/>
  <c r="AQ177" i="4"/>
  <c r="AE177" i="4"/>
  <c r="AI177" i="4" s="1"/>
  <c r="BX177" i="4" s="1"/>
  <c r="CA177" i="4"/>
  <c r="BY177" i="4" l="1"/>
  <c r="BU177" i="4" s="1"/>
  <c r="BV177" i="4" s="1"/>
  <c r="AN177" i="4"/>
  <c r="AJ177" i="4" s="1"/>
  <c r="AK177" i="4" s="1"/>
  <c r="CD177" i="4" l="1"/>
  <c r="AS178" i="4" s="1"/>
  <c r="AT178" i="4" s="1" a="1"/>
  <c r="AT178" i="4" s="1"/>
  <c r="AV178" i="4" s="1" a="1"/>
  <c r="AV178" i="4" s="1"/>
  <c r="AU178" i="4" l="1" a="1"/>
  <c r="AU178" i="4" s="1"/>
  <c r="BC178" i="4" a="1"/>
  <c r="BC178" i="4" s="1"/>
  <c r="BE178" i="4" s="1" a="1"/>
  <c r="BE178" i="4" s="1"/>
  <c r="AW178" i="4" a="1"/>
  <c r="AW178" i="4" s="1"/>
  <c r="BB178" i="4" a="1"/>
  <c r="BB178" i="4" s="1"/>
  <c r="BD178" i="4" a="1"/>
  <c r="BD178" i="4" s="1"/>
  <c r="BF178" i="4" s="1" a="1"/>
  <c r="BF178" i="4" s="1"/>
  <c r="AY178" i="4" a="1"/>
  <c r="AY178" i="4" s="1"/>
  <c r="AZ178" i="4" a="1"/>
  <c r="AZ178" i="4" s="1"/>
  <c r="AX178" i="4" a="1"/>
  <c r="AX178" i="4" s="1"/>
  <c r="BA178" i="4" a="1"/>
  <c r="BA178" i="4" s="1"/>
  <c r="H178" i="4"/>
  <c r="BH178" i="4" l="1"/>
  <c r="BG178" i="4"/>
  <c r="I178" i="4" a="1"/>
  <c r="I178" i="4" s="1"/>
  <c r="K178" i="4" s="1" a="1"/>
  <c r="K178" i="4" s="1"/>
  <c r="BI178" i="4"/>
  <c r="BJ178" i="4" s="1"/>
  <c r="BK178" i="4" s="1"/>
  <c r="BO178" i="4" s="1" a="1"/>
  <c r="BO178" i="4" s="1"/>
  <c r="L178" i="4" a="1"/>
  <c r="L178" i="4" s="1"/>
  <c r="BM178" i="4" l="1" a="1"/>
  <c r="BM178" i="4" s="1"/>
  <c r="BZ178" i="4" s="1"/>
  <c r="BL178" i="4" a="1"/>
  <c r="BL178" i="4" s="1"/>
  <c r="BN178" i="4" a="1"/>
  <c r="BN178" i="4" s="1"/>
  <c r="BP178" i="4" s="1"/>
  <c r="BR178" i="4" a="1"/>
  <c r="BR178" i="4" s="1"/>
  <c r="M178" i="4" a="1"/>
  <c r="M178" i="4" s="1"/>
  <c r="N178" i="4" a="1"/>
  <c r="N178" i="4" s="1"/>
  <c r="BQ178" i="4" a="1"/>
  <c r="BQ178" i="4" s="1"/>
  <c r="O178" i="4" a="1"/>
  <c r="O178" i="4" s="1"/>
  <c r="S178" i="4" a="1"/>
  <c r="S178" i="4" s="1"/>
  <c r="U178" i="4" s="1" a="1"/>
  <c r="U178" i="4" s="1"/>
  <c r="P178" i="4" a="1"/>
  <c r="P178" i="4" s="1"/>
  <c r="AL178" i="4" s="1" a="1"/>
  <c r="AL178" i="4" s="1"/>
  <c r="J178" i="4" a="1"/>
  <c r="J178" i="4" s="1"/>
  <c r="Q178" i="4" a="1"/>
  <c r="Q178" i="4" s="1"/>
  <c r="R178" i="4" a="1"/>
  <c r="R178" i="4" s="1"/>
  <c r="T178" i="4" s="1" a="1"/>
  <c r="T178" i="4" s="1"/>
  <c r="BS178" i="4" l="1"/>
  <c r="V178" i="4"/>
  <c r="X178" i="4"/>
  <c r="Y178" i="4" s="1"/>
  <c r="Z178" i="4" s="1"/>
  <c r="W178" i="4"/>
  <c r="BT178" i="4"/>
  <c r="AM178" i="4" s="1"/>
  <c r="AC178" i="4" l="1" a="1"/>
  <c r="AC178" i="4" s="1"/>
  <c r="AA178" i="4" a="1"/>
  <c r="AA178" i="4" s="1"/>
  <c r="BW178" i="4" s="1" a="1"/>
  <c r="BW178" i="4" s="1"/>
  <c r="AG178" i="4" a="1"/>
  <c r="AG178" i="4" s="1"/>
  <c r="AB178" i="4" a="1"/>
  <c r="AB178" i="4" s="1"/>
  <c r="AO178" i="4" s="1"/>
  <c r="AF178" i="4" a="1"/>
  <c r="AF178" i="4" s="1"/>
  <c r="AD178" i="4" a="1"/>
  <c r="AD178" i="4" s="1"/>
  <c r="AH178" i="4" l="1"/>
  <c r="AE178" i="4"/>
  <c r="AI178" i="4" s="1"/>
  <c r="AQ178" i="4" l="1"/>
  <c r="CA178" i="4"/>
  <c r="CB178" i="4"/>
  <c r="AR178" i="4"/>
  <c r="BX178" i="4"/>
  <c r="BY178" i="4" s="1"/>
  <c r="BU178" i="4" s="1"/>
  <c r="BV178" i="4" s="1"/>
  <c r="AP178" i="4"/>
  <c r="CC178" i="4"/>
  <c r="AN178" i="4" l="1"/>
  <c r="AJ178" i="4" s="1"/>
  <c r="AK178" i="4" s="1"/>
  <c r="CD178" i="4" s="1"/>
  <c r="H179" i="4" l="1"/>
  <c r="AS179" i="4"/>
  <c r="AT179" i="4" l="1" a="1"/>
  <c r="AT179" i="4" s="1"/>
  <c r="AX179" i="4" s="1" a="1"/>
  <c r="AX179" i="4" s="1"/>
  <c r="AW179" i="4" a="1"/>
  <c r="AW179" i="4" s="1"/>
  <c r="AY179" i="4" a="1"/>
  <c r="AY179" i="4" s="1"/>
  <c r="I179" i="4" a="1"/>
  <c r="I179" i="4" s="1"/>
  <c r="M179" i="4" a="1"/>
  <c r="M179" i="4" s="1"/>
  <c r="K179" i="4" a="1"/>
  <c r="K179" i="4" s="1"/>
  <c r="N179" i="4" a="1"/>
  <c r="N179" i="4" s="1"/>
  <c r="O179" i="4" a="1"/>
  <c r="O179" i="4" s="1"/>
  <c r="AZ179" i="4" l="1" a="1"/>
  <c r="AZ179" i="4" s="1"/>
  <c r="L179" i="4" a="1"/>
  <c r="L179" i="4" s="1"/>
  <c r="Q179" i="4" a="1"/>
  <c r="Q179" i="4" s="1"/>
  <c r="P179" i="4" a="1"/>
  <c r="P179" i="4" s="1"/>
  <c r="J179" i="4" a="1"/>
  <c r="J179" i="4" s="1"/>
  <c r="R179" i="4" a="1"/>
  <c r="R179" i="4" s="1"/>
  <c r="T179" i="4" s="1" a="1"/>
  <c r="T179" i="4" s="1"/>
  <c r="S179" i="4" a="1"/>
  <c r="S179" i="4" s="1"/>
  <c r="U179" i="4" s="1" a="1"/>
  <c r="U179" i="4" s="1"/>
  <c r="AV179" i="4" a="1"/>
  <c r="AV179" i="4" s="1"/>
  <c r="BD179" i="4" a="1"/>
  <c r="BD179" i="4" s="1"/>
  <c r="BF179" i="4" s="1" a="1"/>
  <c r="BF179" i="4" s="1"/>
  <c r="BB179" i="4" a="1"/>
  <c r="BB179" i="4" s="1"/>
  <c r="BA179" i="4" a="1"/>
  <c r="BA179" i="4" s="1"/>
  <c r="BC179" i="4" a="1"/>
  <c r="BC179" i="4" s="1"/>
  <c r="BE179" i="4" s="1" a="1"/>
  <c r="BE179" i="4" s="1"/>
  <c r="AU179" i="4" a="1"/>
  <c r="AU179" i="4" s="1"/>
  <c r="BI179" i="4" l="1"/>
  <c r="BJ179" i="4" s="1"/>
  <c r="BK179" i="4" s="1"/>
  <c r="BG179" i="4"/>
  <c r="BH179" i="4"/>
  <c r="W179" i="4"/>
  <c r="V179" i="4"/>
  <c r="X179" i="4"/>
  <c r="Y179" i="4" s="1"/>
  <c r="Z179" i="4" s="1"/>
  <c r="AB179" i="4" l="1" a="1"/>
  <c r="AB179" i="4" s="1"/>
  <c r="AO179" i="4" s="1"/>
  <c r="AD179" i="4" a="1"/>
  <c r="AD179" i="4" s="1"/>
  <c r="AF179" i="4" a="1"/>
  <c r="AF179" i="4" s="1"/>
  <c r="AC179" i="4" a="1"/>
  <c r="AC179" i="4" s="1"/>
  <c r="AG179" i="4" a="1"/>
  <c r="AG179" i="4" s="1"/>
  <c r="AA179" i="4" a="1"/>
  <c r="AA179" i="4" s="1"/>
  <c r="BW179" i="4" s="1" a="1"/>
  <c r="BW179" i="4" s="1"/>
  <c r="BO179" i="4" a="1"/>
  <c r="BO179" i="4" s="1"/>
  <c r="BQ179" i="4" a="1"/>
  <c r="BQ179" i="4" s="1"/>
  <c r="BL179" i="4" a="1"/>
  <c r="BL179" i="4" s="1"/>
  <c r="AL179" i="4" s="1" a="1"/>
  <c r="AL179" i="4" s="1"/>
  <c r="BR179" i="4" a="1"/>
  <c r="BR179" i="4" s="1"/>
  <c r="BN179" i="4" a="1"/>
  <c r="BN179" i="4" s="1"/>
  <c r="BM179" i="4" a="1"/>
  <c r="BM179" i="4" s="1"/>
  <c r="BZ179" i="4" s="1"/>
  <c r="AE179" i="4" l="1"/>
  <c r="BP179" i="4"/>
  <c r="BT179" i="4" s="1"/>
  <c r="AH179" i="4"/>
  <c r="BS179" i="4"/>
  <c r="AI179" i="4"/>
  <c r="BX179" i="4" l="1"/>
  <c r="AM179" i="4"/>
  <c r="AN179" i="4" s="1"/>
  <c r="AJ179" i="4" s="1"/>
  <c r="AK179" i="4" s="1"/>
  <c r="AP179" i="4"/>
  <c r="AR179" i="4"/>
  <c r="AQ179" i="4"/>
  <c r="CB179" i="4"/>
  <c r="CC179" i="4"/>
  <c r="CA179" i="4"/>
  <c r="BY179" i="4" l="1"/>
  <c r="BU179" i="4" s="1"/>
  <c r="BV179" i="4" s="1"/>
  <c r="CD179" i="4" s="1"/>
  <c r="AS180" i="4" s="1"/>
  <c r="H180" i="4" l="1"/>
  <c r="I180" i="4" s="1" a="1"/>
  <c r="I180" i="4" s="1"/>
  <c r="K180" i="4" s="1" a="1"/>
  <c r="K180" i="4" s="1"/>
  <c r="AT180" i="4" a="1"/>
  <c r="AT180" i="4" s="1"/>
  <c r="AY180" i="4" s="1" a="1"/>
  <c r="AY180" i="4" s="1"/>
  <c r="AV180" i="4" a="1"/>
  <c r="AV180" i="4" s="1"/>
  <c r="O180" i="4" l="1" a="1"/>
  <c r="O180" i="4" s="1"/>
  <c r="L180" i="4" a="1"/>
  <c r="L180" i="4" s="1"/>
  <c r="N180" i="4" a="1"/>
  <c r="N180" i="4" s="1"/>
  <c r="AW180" i="4" a="1"/>
  <c r="AW180" i="4" s="1"/>
  <c r="AZ180" i="4" a="1"/>
  <c r="AZ180" i="4" s="1"/>
  <c r="AX180" i="4" a="1"/>
  <c r="AX180" i="4" s="1"/>
  <c r="BD180" i="4" a="1"/>
  <c r="BD180" i="4" s="1"/>
  <c r="BF180" i="4" s="1" a="1"/>
  <c r="BF180" i="4" s="1"/>
  <c r="BC180" i="4" a="1"/>
  <c r="BC180" i="4" s="1"/>
  <c r="BE180" i="4" s="1" a="1"/>
  <c r="BE180" i="4" s="1"/>
  <c r="BB180" i="4" a="1"/>
  <c r="BB180" i="4" s="1"/>
  <c r="BA180" i="4" a="1"/>
  <c r="BA180" i="4" s="1"/>
  <c r="AU180" i="4" a="1"/>
  <c r="AU180" i="4" s="1"/>
  <c r="M180" i="4" a="1"/>
  <c r="M180" i="4" s="1"/>
  <c r="Q180" i="4" a="1"/>
  <c r="Q180" i="4" s="1"/>
  <c r="R180" i="4" a="1"/>
  <c r="R180" i="4" s="1"/>
  <c r="T180" i="4" s="1" a="1"/>
  <c r="T180" i="4" s="1"/>
  <c r="J180" i="4" a="1"/>
  <c r="J180" i="4" s="1"/>
  <c r="P180" i="4" a="1"/>
  <c r="P180" i="4" s="1"/>
  <c r="S180" i="4" a="1"/>
  <c r="S180" i="4" s="1"/>
  <c r="U180" i="4" s="1" a="1"/>
  <c r="U180" i="4" s="1"/>
  <c r="W180" i="4" l="1"/>
  <c r="V180" i="4"/>
  <c r="X180" i="4"/>
  <c r="BG180" i="4"/>
  <c r="BH180" i="4"/>
  <c r="BI180" i="4"/>
  <c r="BJ180" i="4" s="1"/>
  <c r="BK180" i="4" s="1"/>
  <c r="Y180" i="4" l="1"/>
  <c r="Z180" i="4" s="1"/>
  <c r="AG180" i="4" s="1" a="1"/>
  <c r="AG180" i="4" s="1"/>
  <c r="AB180" i="4" a="1"/>
  <c r="AB180" i="4" s="1"/>
  <c r="AO180" i="4" s="1"/>
  <c r="AC180" i="4" a="1"/>
  <c r="AC180" i="4" s="1"/>
  <c r="BL180" i="4" a="1"/>
  <c r="BL180" i="4" s="1"/>
  <c r="AL180" i="4" s="1" a="1"/>
  <c r="AL180" i="4" s="1"/>
  <c r="BQ180" i="4" a="1"/>
  <c r="BQ180" i="4" s="1"/>
  <c r="BM180" i="4" a="1"/>
  <c r="BM180" i="4" s="1"/>
  <c r="BZ180" i="4" s="1"/>
  <c r="BR180" i="4" a="1"/>
  <c r="BR180" i="4" s="1"/>
  <c r="BO180" i="4" a="1"/>
  <c r="BO180" i="4" s="1"/>
  <c r="BN180" i="4" a="1"/>
  <c r="BN180" i="4" s="1"/>
  <c r="AD180" i="4" l="1" a="1"/>
  <c r="AD180" i="4" s="1"/>
  <c r="AF180" i="4" a="1"/>
  <c r="AF180" i="4" s="1"/>
  <c r="AH180" i="4" s="1"/>
  <c r="AA180" i="4" a="1"/>
  <c r="AA180" i="4" s="1"/>
  <c r="BW180" i="4" s="1" a="1"/>
  <c r="BW180" i="4" s="1"/>
  <c r="AE180" i="4"/>
  <c r="BS180" i="4"/>
  <c r="BP180" i="4"/>
  <c r="BT180" i="4" s="1"/>
  <c r="AI180" i="4" l="1"/>
  <c r="AM180" i="4"/>
  <c r="CB180" i="4"/>
  <c r="CC180" i="4"/>
  <c r="BX180" i="4"/>
  <c r="BY180" i="4" s="1"/>
  <c r="BU180" i="4" s="1"/>
  <c r="BV180" i="4" s="1"/>
  <c r="CA180" i="4"/>
  <c r="AQ180" i="4"/>
  <c r="AP180" i="4"/>
  <c r="AR180" i="4"/>
  <c r="AN180" i="4" l="1"/>
  <c r="AJ180" i="4" s="1"/>
  <c r="AK180" i="4" s="1"/>
  <c r="CD180" i="4" s="1"/>
  <c r="AS181" i="4" l="1"/>
  <c r="H181" i="4"/>
  <c r="I181" i="4" s="1" a="1"/>
  <c r="I181" i="4" s="1"/>
  <c r="L181" i="4" s="1" a="1"/>
  <c r="L181" i="4" s="1"/>
  <c r="AT181" i="4" a="1"/>
  <c r="AT181" i="4" s="1"/>
  <c r="AZ181" i="4" s="1" a="1"/>
  <c r="AZ181" i="4" s="1"/>
  <c r="AV181" i="4" a="1"/>
  <c r="AV181" i="4" s="1"/>
  <c r="N181" i="4" l="1" a="1"/>
  <c r="N181" i="4" s="1"/>
  <c r="M181" i="4" a="1"/>
  <c r="M181" i="4" s="1"/>
  <c r="Q181" i="4" a="1"/>
  <c r="Q181" i="4" s="1"/>
  <c r="R181" i="4" a="1"/>
  <c r="R181" i="4" s="1"/>
  <c r="T181" i="4" s="1" a="1"/>
  <c r="T181" i="4" s="1"/>
  <c r="K181" i="4" a="1"/>
  <c r="K181" i="4" s="1"/>
  <c r="AX181" i="4" a="1"/>
  <c r="AX181" i="4" s="1"/>
  <c r="AY181" i="4" a="1"/>
  <c r="AY181" i="4" s="1"/>
  <c r="O181" i="4" a="1"/>
  <c r="O181" i="4" s="1"/>
  <c r="S181" i="4" a="1"/>
  <c r="S181" i="4" s="1"/>
  <c r="U181" i="4" s="1" a="1"/>
  <c r="U181" i="4" s="1"/>
  <c r="W181" i="4" s="1"/>
  <c r="J181" i="4" a="1"/>
  <c r="J181" i="4" s="1"/>
  <c r="P181" i="4" a="1"/>
  <c r="P181" i="4" s="1"/>
  <c r="AW181" i="4" a="1"/>
  <c r="AW181" i="4" s="1"/>
  <c r="BB181" i="4" a="1"/>
  <c r="BB181" i="4" s="1"/>
  <c r="AU181" i="4" a="1"/>
  <c r="AU181" i="4" s="1"/>
  <c r="BA181" i="4" a="1"/>
  <c r="BA181" i="4" s="1"/>
  <c r="BC181" i="4" a="1"/>
  <c r="BC181" i="4" s="1"/>
  <c r="BE181" i="4" s="1" a="1"/>
  <c r="BE181" i="4" s="1"/>
  <c r="BD181" i="4" a="1"/>
  <c r="BD181" i="4" s="1"/>
  <c r="BF181" i="4" s="1" a="1"/>
  <c r="BF181" i="4" s="1"/>
  <c r="V181" i="4" l="1"/>
  <c r="X181" i="4"/>
  <c r="Y181" i="4" s="1"/>
  <c r="Z181" i="4" s="1"/>
  <c r="BH181" i="4"/>
  <c r="BG181" i="4"/>
  <c r="BI181" i="4"/>
  <c r="BJ181" i="4" s="1"/>
  <c r="BK181" i="4" s="1"/>
  <c r="AF181" i="4" l="1" a="1"/>
  <c r="AF181" i="4" s="1"/>
  <c r="AA181" i="4" a="1"/>
  <c r="AA181" i="4" s="1"/>
  <c r="BW181" i="4" s="1" a="1"/>
  <c r="BW181" i="4" s="1"/>
  <c r="AC181" i="4" a="1"/>
  <c r="AC181" i="4" s="1"/>
  <c r="AD181" i="4" a="1"/>
  <c r="AD181" i="4" s="1"/>
  <c r="AB181" i="4" a="1"/>
  <c r="AB181" i="4" s="1"/>
  <c r="AO181" i="4" s="1"/>
  <c r="AG181" i="4" a="1"/>
  <c r="AG181" i="4" s="1"/>
  <c r="AH181" i="4" s="1"/>
  <c r="BO181" i="4" a="1"/>
  <c r="BO181" i="4" s="1"/>
  <c r="BQ181" i="4" a="1"/>
  <c r="BQ181" i="4" s="1"/>
  <c r="BN181" i="4" a="1"/>
  <c r="BN181" i="4" s="1"/>
  <c r="BM181" i="4" a="1"/>
  <c r="BM181" i="4" s="1"/>
  <c r="BZ181" i="4" s="1"/>
  <c r="BR181" i="4" a="1"/>
  <c r="BR181" i="4" s="1"/>
  <c r="BL181" i="4" a="1"/>
  <c r="BL181" i="4" s="1"/>
  <c r="AL181" i="4" s="1" a="1"/>
  <c r="AL181" i="4" s="1"/>
  <c r="AE181" i="4" l="1"/>
  <c r="AI181" i="4" s="1"/>
  <c r="BX181" i="4" s="1"/>
  <c r="BS181" i="4"/>
  <c r="AR181" i="4" s="1"/>
  <c r="BP181" i="4"/>
  <c r="BT181" i="4" s="1"/>
  <c r="CC181" i="4" l="1"/>
  <c r="AM181" i="4"/>
  <c r="AN181" i="4" s="1"/>
  <c r="AJ181" i="4" s="1"/>
  <c r="AK181" i="4" s="1"/>
  <c r="CB181" i="4"/>
  <c r="AQ181" i="4"/>
  <c r="AP181" i="4"/>
  <c r="BY181" i="4"/>
  <c r="BU181" i="4" s="1"/>
  <c r="BV181" i="4" s="1"/>
  <c r="CA181" i="4"/>
  <c r="CD181" i="4" l="1"/>
  <c r="H182" i="4" s="1"/>
  <c r="AS182" i="4" l="1"/>
  <c r="AT182" i="4" s="1" a="1"/>
  <c r="AT182" i="4" s="1"/>
  <c r="AW182" i="4" s="1" a="1"/>
  <c r="AW182" i="4" s="1"/>
  <c r="I182" i="4" a="1"/>
  <c r="I182" i="4" s="1"/>
  <c r="K182" i="4" s="1" a="1"/>
  <c r="K182" i="4" s="1"/>
  <c r="N182" i="4" a="1"/>
  <c r="N182" i="4" s="1"/>
  <c r="L182" i="4" l="1" a="1"/>
  <c r="L182" i="4" s="1"/>
  <c r="AV182" i="4" a="1"/>
  <c r="AV182" i="4" s="1"/>
  <c r="AZ182" i="4" a="1"/>
  <c r="AZ182" i="4" s="1"/>
  <c r="AX182" i="4" a="1"/>
  <c r="AX182" i="4" s="1"/>
  <c r="O182" i="4" a="1"/>
  <c r="O182" i="4" s="1"/>
  <c r="M182" i="4" a="1"/>
  <c r="M182" i="4" s="1"/>
  <c r="J182" i="4" a="1"/>
  <c r="J182" i="4" s="1"/>
  <c r="R182" i="4" a="1"/>
  <c r="R182" i="4" s="1"/>
  <c r="T182" i="4" s="1" a="1"/>
  <c r="T182" i="4" s="1"/>
  <c r="P182" i="4" a="1"/>
  <c r="P182" i="4" s="1"/>
  <c r="S182" i="4" a="1"/>
  <c r="S182" i="4" s="1"/>
  <c r="U182" i="4" s="1" a="1"/>
  <c r="U182" i="4" s="1"/>
  <c r="Q182" i="4" a="1"/>
  <c r="Q182" i="4" s="1"/>
  <c r="AY182" i="4" a="1"/>
  <c r="AY182" i="4" s="1"/>
  <c r="BC182" i="4" a="1"/>
  <c r="BC182" i="4" s="1"/>
  <c r="BE182" i="4" s="1" a="1"/>
  <c r="BE182" i="4" s="1"/>
  <c r="BB182" i="4" a="1"/>
  <c r="BB182" i="4" s="1"/>
  <c r="BA182" i="4" a="1"/>
  <c r="BA182" i="4" s="1"/>
  <c r="BD182" i="4" a="1"/>
  <c r="BD182" i="4" s="1"/>
  <c r="BF182" i="4" s="1" a="1"/>
  <c r="BF182" i="4" s="1"/>
  <c r="AU182" i="4" a="1"/>
  <c r="AU182" i="4" s="1"/>
  <c r="W182" i="4" l="1"/>
  <c r="V182" i="4"/>
  <c r="X182" i="4"/>
  <c r="Y182" i="4" s="1"/>
  <c r="Z182" i="4" s="1"/>
  <c r="BG182" i="4"/>
  <c r="BH182" i="4"/>
  <c r="BI182" i="4"/>
  <c r="BJ182" i="4" s="1"/>
  <c r="BK182" i="4" s="1"/>
  <c r="AB182" i="4" l="1" a="1"/>
  <c r="AB182" i="4" s="1"/>
  <c r="AO182" i="4" s="1"/>
  <c r="AF182" i="4" a="1"/>
  <c r="AF182" i="4" s="1"/>
  <c r="AD182" i="4" a="1"/>
  <c r="AD182" i="4" s="1"/>
  <c r="AA182" i="4" a="1"/>
  <c r="AA182" i="4" s="1"/>
  <c r="BW182" i="4" s="1" a="1"/>
  <c r="BW182" i="4" s="1"/>
  <c r="AG182" i="4" a="1"/>
  <c r="AG182" i="4" s="1"/>
  <c r="AC182" i="4" a="1"/>
  <c r="AC182" i="4" s="1"/>
  <c r="BL182" i="4" a="1"/>
  <c r="BL182" i="4" s="1"/>
  <c r="AL182" i="4" s="1" a="1"/>
  <c r="AL182" i="4" s="1"/>
  <c r="BO182" i="4" a="1"/>
  <c r="BO182" i="4" s="1"/>
  <c r="BR182" i="4" a="1"/>
  <c r="BR182" i="4" s="1"/>
  <c r="BM182" i="4" a="1"/>
  <c r="BM182" i="4" s="1"/>
  <c r="BZ182" i="4" s="1"/>
  <c r="BQ182" i="4" a="1"/>
  <c r="BQ182" i="4" s="1"/>
  <c r="BN182" i="4" a="1"/>
  <c r="BN182" i="4" s="1"/>
  <c r="BP182" i="4" l="1"/>
  <c r="AH182" i="4"/>
  <c r="AE182" i="4"/>
  <c r="AI182" i="4" s="1"/>
  <c r="BS182" i="4"/>
  <c r="CA182" i="4" s="1"/>
  <c r="BT182" i="4"/>
  <c r="BX182" i="4" l="1"/>
  <c r="CB182" i="4"/>
  <c r="CC182" i="4"/>
  <c r="AR182" i="4"/>
  <c r="AP182" i="4"/>
  <c r="AQ182" i="4"/>
  <c r="AM182" i="4"/>
  <c r="AN182" i="4" s="1"/>
  <c r="AJ182" i="4" s="1"/>
  <c r="AK182" i="4" s="1"/>
  <c r="BY182" i="4" l="1"/>
  <c r="BU182" i="4" s="1"/>
  <c r="BV182" i="4" s="1"/>
  <c r="CD182" i="4" s="1"/>
  <c r="AS183" i="4" s="1"/>
  <c r="AT183" i="4" l="1" a="1"/>
  <c r="AT183" i="4" s="1"/>
  <c r="AW183" i="4" s="1" a="1"/>
  <c r="AW183" i="4" s="1"/>
  <c r="AY183" i="4" a="1"/>
  <c r="AY183" i="4" s="1"/>
  <c r="AX183" i="4" a="1"/>
  <c r="AX183" i="4" s="1"/>
  <c r="AV183" i="4" a="1"/>
  <c r="AV183" i="4" s="1"/>
  <c r="H183" i="4"/>
  <c r="AU183" i="4" l="1" a="1"/>
  <c r="AU183" i="4" s="1"/>
  <c r="BA183" i="4" a="1"/>
  <c r="BA183" i="4" s="1"/>
  <c r="AZ183" i="4" a="1"/>
  <c r="AZ183" i="4" s="1"/>
  <c r="BC183" i="4" a="1"/>
  <c r="BC183" i="4" s="1"/>
  <c r="BE183" i="4" s="1" a="1"/>
  <c r="BE183" i="4" s="1"/>
  <c r="BD183" i="4" a="1"/>
  <c r="BD183" i="4" s="1"/>
  <c r="BF183" i="4" s="1" a="1"/>
  <c r="BF183" i="4" s="1"/>
  <c r="BB183" i="4" a="1"/>
  <c r="BB183" i="4" s="1"/>
  <c r="I183" i="4" a="1"/>
  <c r="I183" i="4" s="1"/>
  <c r="M183" i="4" s="1" a="1"/>
  <c r="M183" i="4" s="1"/>
  <c r="O183" i="4" a="1"/>
  <c r="O183" i="4" s="1"/>
  <c r="K183" i="4" l="1" a="1"/>
  <c r="K183" i="4" s="1"/>
  <c r="L183" i="4" a="1"/>
  <c r="L183" i="4" s="1"/>
  <c r="BH183" i="4"/>
  <c r="BG183" i="4"/>
  <c r="BI183" i="4"/>
  <c r="BJ183" i="4" s="1"/>
  <c r="BK183" i="4" s="1"/>
  <c r="BL183" i="4" s="1" a="1"/>
  <c r="BL183" i="4" s="1"/>
  <c r="N183" i="4" a="1"/>
  <c r="N183" i="4" s="1"/>
  <c r="Q183" i="4" a="1"/>
  <c r="Q183" i="4" s="1"/>
  <c r="J183" i="4" a="1"/>
  <c r="J183" i="4" s="1"/>
  <c r="R183" i="4" a="1"/>
  <c r="R183" i="4" s="1"/>
  <c r="T183" i="4" s="1" a="1"/>
  <c r="T183" i="4" s="1"/>
  <c r="S183" i="4" a="1"/>
  <c r="S183" i="4" s="1"/>
  <c r="U183" i="4" s="1" a="1"/>
  <c r="U183" i="4" s="1"/>
  <c r="P183" i="4" a="1"/>
  <c r="P183" i="4" s="1"/>
  <c r="BM183" i="4" l="1" a="1"/>
  <c r="BM183" i="4" s="1"/>
  <c r="BZ183" i="4" s="1"/>
  <c r="AL183" i="4" a="1"/>
  <c r="AL183" i="4" s="1"/>
  <c r="W183" i="4"/>
  <c r="BN183" i="4" a="1"/>
  <c r="BN183" i="4" s="1"/>
  <c r="BR183" i="4" a="1"/>
  <c r="BR183" i="4" s="1"/>
  <c r="BQ183" i="4" a="1"/>
  <c r="BQ183" i="4" s="1"/>
  <c r="BO183" i="4" a="1"/>
  <c r="BO183" i="4" s="1"/>
  <c r="X183" i="4"/>
  <c r="Y183" i="4" s="1"/>
  <c r="Z183" i="4" s="1"/>
  <c r="V183" i="4"/>
  <c r="BS183" i="4" l="1"/>
  <c r="BP183" i="4"/>
  <c r="BT183" i="4"/>
  <c r="AC183" i="4" a="1"/>
  <c r="AC183" i="4" s="1"/>
  <c r="AD183" i="4" a="1"/>
  <c r="AD183" i="4" s="1"/>
  <c r="AF183" i="4" a="1"/>
  <c r="AF183" i="4" s="1"/>
  <c r="AB183" i="4" a="1"/>
  <c r="AB183" i="4" s="1"/>
  <c r="AO183" i="4" s="1"/>
  <c r="AA183" i="4" a="1"/>
  <c r="AA183" i="4" s="1"/>
  <c r="BW183" i="4" s="1" a="1"/>
  <c r="BW183" i="4" s="1"/>
  <c r="AG183" i="4" a="1"/>
  <c r="AG183" i="4" s="1"/>
  <c r="AM183" i="4"/>
  <c r="AH183" i="4" l="1"/>
  <c r="AE183" i="4"/>
  <c r="AI183" i="4" s="1"/>
  <c r="BX183" i="4" s="1"/>
  <c r="BY183" i="4" s="1"/>
  <c r="BU183" i="4" s="1"/>
  <c r="BV183" i="4" s="1"/>
  <c r="AP183" i="4"/>
  <c r="CA183" i="4"/>
  <c r="AR183" i="4"/>
  <c r="CB183" i="4"/>
  <c r="AQ183" i="4"/>
  <c r="CC183" i="4"/>
  <c r="AN183" i="4" l="1"/>
  <c r="AJ183" i="4" s="1"/>
  <c r="AK183" i="4" s="1"/>
  <c r="CD183" i="4" s="1"/>
  <c r="AS184" i="4" s="1"/>
  <c r="AT184" i="4" s="1" a="1"/>
  <c r="AT184" i="4" s="1"/>
  <c r="AV184" i="4" s="1" a="1"/>
  <c r="AV184" i="4" s="1"/>
  <c r="H184" i="4" l="1"/>
  <c r="I184" i="4" s="1" a="1"/>
  <c r="I184" i="4" s="1"/>
  <c r="L184" i="4" s="1" a="1"/>
  <c r="L184" i="4" s="1"/>
  <c r="O184" i="4" a="1"/>
  <c r="O184" i="4" s="1"/>
  <c r="M184" i="4" a="1"/>
  <c r="M184" i="4" s="1"/>
  <c r="N184" i="4" a="1"/>
  <c r="N184" i="4" s="1"/>
  <c r="K184" i="4" a="1"/>
  <c r="K184" i="4" s="1"/>
  <c r="AX184" i="4" a="1"/>
  <c r="AX184" i="4" s="1"/>
  <c r="AW184" i="4" a="1"/>
  <c r="AW184" i="4" s="1"/>
  <c r="AZ184" i="4" a="1"/>
  <c r="AZ184" i="4" s="1"/>
  <c r="AY184" i="4" a="1"/>
  <c r="AY184" i="4" s="1"/>
  <c r="BD184" i="4" a="1"/>
  <c r="BD184" i="4" s="1"/>
  <c r="BF184" i="4" s="1" a="1"/>
  <c r="BF184" i="4" s="1"/>
  <c r="BA184" i="4" a="1"/>
  <c r="BA184" i="4" s="1"/>
  <c r="BC184" i="4" a="1"/>
  <c r="BC184" i="4" s="1"/>
  <c r="BE184" i="4" s="1" a="1"/>
  <c r="BE184" i="4" s="1"/>
  <c r="BB184" i="4" a="1"/>
  <c r="BB184" i="4" s="1"/>
  <c r="AU184" i="4" a="1"/>
  <c r="AU184" i="4" s="1"/>
  <c r="P184" i="4" a="1"/>
  <c r="P184" i="4" s="1"/>
  <c r="Q184" i="4" a="1"/>
  <c r="Q184" i="4" s="1"/>
  <c r="J184" i="4" a="1"/>
  <c r="J184" i="4" s="1"/>
  <c r="R184" i="4" a="1"/>
  <c r="R184" i="4" s="1"/>
  <c r="T184" i="4" s="1" a="1"/>
  <c r="T184" i="4" s="1"/>
  <c r="S184" i="4" a="1"/>
  <c r="S184" i="4" s="1"/>
  <c r="U184" i="4" s="1" a="1"/>
  <c r="U184" i="4" s="1"/>
  <c r="W184" i="4" l="1"/>
  <c r="X184" i="4"/>
  <c r="Y184" i="4" s="1"/>
  <c r="Z184" i="4" s="1"/>
  <c r="V184" i="4"/>
  <c r="BI184" i="4"/>
  <c r="BH184" i="4"/>
  <c r="BG184" i="4"/>
  <c r="AA184" i="4" l="1" a="1"/>
  <c r="AA184" i="4" s="1"/>
  <c r="BW184" i="4" s="1" a="1"/>
  <c r="BW184" i="4" s="1"/>
  <c r="AB184" i="4" a="1"/>
  <c r="AB184" i="4" s="1"/>
  <c r="AO184" i="4" s="1"/>
  <c r="AC184" i="4" a="1"/>
  <c r="AC184" i="4" s="1"/>
  <c r="AD184" i="4" a="1"/>
  <c r="AD184" i="4" s="1"/>
  <c r="AF184" i="4" a="1"/>
  <c r="AF184" i="4" s="1"/>
  <c r="AG184" i="4" a="1"/>
  <c r="AG184" i="4" s="1"/>
  <c r="BJ184" i="4"/>
  <c r="BK184" i="4" s="1"/>
  <c r="AH184" i="4" l="1"/>
  <c r="BL184" i="4" a="1"/>
  <c r="BL184" i="4" s="1"/>
  <c r="AL184" i="4" s="1" a="1"/>
  <c r="AL184" i="4" s="1"/>
  <c r="BR184" i="4" a="1"/>
  <c r="BR184" i="4" s="1"/>
  <c r="BN184" i="4" a="1"/>
  <c r="BN184" i="4" s="1"/>
  <c r="BQ184" i="4" a="1"/>
  <c r="BQ184" i="4" s="1"/>
  <c r="BM184" i="4" a="1"/>
  <c r="BM184" i="4" s="1"/>
  <c r="BZ184" i="4" s="1"/>
  <c r="BO184" i="4" a="1"/>
  <c r="BO184" i="4" s="1"/>
  <c r="AE184" i="4"/>
  <c r="AI184" i="4" s="1"/>
  <c r="BP184" i="4" l="1"/>
  <c r="BT184" i="4" s="1"/>
  <c r="BX184" i="4" s="1"/>
  <c r="BS184" i="4"/>
  <c r="AM184" i="4" l="1"/>
  <c r="AN184" i="4" s="1"/>
  <c r="AJ184" i="4" s="1"/>
  <c r="AK184" i="4" s="1"/>
  <c r="CA184" i="4"/>
  <c r="CC184" i="4"/>
  <c r="CB184" i="4"/>
  <c r="AR184" i="4"/>
  <c r="AP184" i="4"/>
  <c r="AQ184" i="4"/>
  <c r="BY184" i="4" l="1"/>
  <c r="BU184" i="4" s="1"/>
  <c r="BV184" i="4" s="1"/>
  <c r="CD184" i="4" s="1"/>
  <c r="H185" i="4" s="1"/>
  <c r="AS185" i="4" l="1"/>
  <c r="AT185" i="4" s="1" a="1"/>
  <c r="AT185" i="4" s="1"/>
  <c r="I185" i="4" a="1"/>
  <c r="I185" i="4" s="1"/>
  <c r="L185" i="4" s="1" a="1"/>
  <c r="L185" i="4" s="1"/>
  <c r="K185" i="4" l="1" a="1"/>
  <c r="K185" i="4" s="1"/>
  <c r="M185" i="4" a="1"/>
  <c r="M185" i="4" s="1"/>
  <c r="N185" i="4" a="1"/>
  <c r="N185" i="4" s="1"/>
  <c r="O185" i="4" a="1"/>
  <c r="O185" i="4" s="1"/>
  <c r="AW185" i="4" a="1"/>
  <c r="AW185" i="4" s="1"/>
  <c r="AV185" i="4" a="1"/>
  <c r="AV185" i="4" s="1"/>
  <c r="AZ185" i="4" a="1"/>
  <c r="AZ185" i="4" s="1"/>
  <c r="AX185" i="4" a="1"/>
  <c r="AX185" i="4" s="1"/>
  <c r="AY185" i="4" a="1"/>
  <c r="AY185" i="4" s="1"/>
  <c r="S185" i="4" a="1"/>
  <c r="S185" i="4" s="1"/>
  <c r="U185" i="4" s="1" a="1"/>
  <c r="U185" i="4" s="1"/>
  <c r="Q185" i="4" a="1"/>
  <c r="Q185" i="4" s="1"/>
  <c r="P185" i="4" a="1"/>
  <c r="P185" i="4" s="1"/>
  <c r="J185" i="4" a="1"/>
  <c r="J185" i="4" s="1"/>
  <c r="R185" i="4" a="1"/>
  <c r="R185" i="4" s="1"/>
  <c r="T185" i="4" s="1" a="1"/>
  <c r="T185" i="4" s="1"/>
  <c r="BC185" i="4" a="1"/>
  <c r="BC185" i="4" s="1"/>
  <c r="BE185" i="4" s="1" a="1"/>
  <c r="BE185" i="4" s="1"/>
  <c r="BD185" i="4" a="1"/>
  <c r="BD185" i="4" s="1"/>
  <c r="BF185" i="4" s="1" a="1"/>
  <c r="BF185" i="4" s="1"/>
  <c r="AU185" i="4" a="1"/>
  <c r="AU185" i="4" s="1"/>
  <c r="BB185" i="4" a="1"/>
  <c r="BB185" i="4" s="1"/>
  <c r="BA185" i="4" a="1"/>
  <c r="BA185" i="4" s="1"/>
  <c r="X185" i="4" l="1"/>
  <c r="W185" i="4"/>
  <c r="V185" i="4"/>
  <c r="BI185" i="4"/>
  <c r="BH185" i="4"/>
  <c r="BG185" i="4"/>
  <c r="BJ185" i="4" l="1"/>
  <c r="BK185" i="4" s="1"/>
  <c r="BL185" i="4" s="1" a="1"/>
  <c r="BL185" i="4" s="1"/>
  <c r="AL185" i="4" s="1" a="1"/>
  <c r="AL185" i="4" s="1"/>
  <c r="Y185" i="4"/>
  <c r="Z185" i="4" s="1"/>
  <c r="AF185" i="4" s="1" a="1"/>
  <c r="AF185" i="4" s="1"/>
  <c r="AA185" i="4" l="1" a="1"/>
  <c r="AA185" i="4" s="1"/>
  <c r="BW185" i="4" s="1" a="1"/>
  <c r="BW185" i="4" s="1"/>
  <c r="BR185" i="4" a="1"/>
  <c r="BR185" i="4" s="1"/>
  <c r="BM185" i="4" a="1"/>
  <c r="BM185" i="4" s="1"/>
  <c r="BZ185" i="4" s="1"/>
  <c r="BQ185" i="4" a="1"/>
  <c r="BQ185" i="4" s="1"/>
  <c r="BO185" i="4" a="1"/>
  <c r="BO185" i="4" s="1"/>
  <c r="BN185" i="4" a="1"/>
  <c r="BN185" i="4" s="1"/>
  <c r="AD185" i="4" a="1"/>
  <c r="AD185" i="4" s="1"/>
  <c r="AG185" i="4" a="1"/>
  <c r="AG185" i="4" s="1"/>
  <c r="AH185" i="4" s="1"/>
  <c r="AC185" i="4" a="1"/>
  <c r="AC185" i="4" s="1"/>
  <c r="AB185" i="4" a="1"/>
  <c r="AB185" i="4" s="1"/>
  <c r="AO185" i="4" s="1"/>
  <c r="BS185" i="4" l="1"/>
  <c r="AR185" i="4" s="1"/>
  <c r="BP185" i="4"/>
  <c r="BT185" i="4" s="1"/>
  <c r="AE185" i="4"/>
  <c r="AI185" i="4" s="1"/>
  <c r="BX185" i="4" s="1"/>
  <c r="CB185" i="4"/>
  <c r="CC185" i="4" l="1"/>
  <c r="CA185" i="4"/>
  <c r="AP185" i="4"/>
  <c r="AQ185" i="4"/>
  <c r="AM185" i="4"/>
  <c r="AN185" i="4" s="1"/>
  <c r="AJ185" i="4" s="1"/>
  <c r="AK185" i="4" s="1"/>
  <c r="BY185" i="4" l="1"/>
  <c r="BU185" i="4" s="1"/>
  <c r="BV185" i="4" s="1"/>
  <c r="CD185" i="4" s="1"/>
  <c r="AS186" i="4" s="1"/>
  <c r="AT186" i="4" l="1" a="1"/>
  <c r="AT186" i="4" s="1"/>
  <c r="AY186" i="4" s="1" a="1"/>
  <c r="AY186" i="4" s="1"/>
  <c r="H186" i="4"/>
  <c r="I186" i="4" s="1" a="1"/>
  <c r="I186" i="4" s="1"/>
  <c r="R186" i="4" s="1" a="1"/>
  <c r="R186" i="4" s="1"/>
  <c r="T186" i="4" s="1" a="1"/>
  <c r="T186" i="4" s="1"/>
  <c r="AU186" i="4" l="1" a="1"/>
  <c r="AU186" i="4" s="1"/>
  <c r="BA186" i="4" a="1"/>
  <c r="BA186" i="4" s="1"/>
  <c r="BB186" i="4" a="1"/>
  <c r="BB186" i="4" s="1"/>
  <c r="BC186" i="4" a="1"/>
  <c r="BC186" i="4" s="1"/>
  <c r="BE186" i="4" s="1" a="1"/>
  <c r="BE186" i="4" s="1"/>
  <c r="AV186" i="4" a="1"/>
  <c r="AV186" i="4" s="1"/>
  <c r="BD186" i="4" a="1"/>
  <c r="BD186" i="4" s="1"/>
  <c r="BF186" i="4" s="1" a="1"/>
  <c r="BF186" i="4" s="1"/>
  <c r="AX186" i="4" a="1"/>
  <c r="AX186" i="4" s="1"/>
  <c r="AZ186" i="4" a="1"/>
  <c r="AZ186" i="4" s="1"/>
  <c r="AW186" i="4" a="1"/>
  <c r="AW186" i="4" s="1"/>
  <c r="P186" i="4" a="1"/>
  <c r="P186" i="4" s="1"/>
  <c r="O186" i="4" a="1"/>
  <c r="O186" i="4" s="1"/>
  <c r="M186" i="4" a="1"/>
  <c r="M186" i="4" s="1"/>
  <c r="K186" i="4" a="1"/>
  <c r="K186" i="4" s="1"/>
  <c r="N186" i="4" a="1"/>
  <c r="N186" i="4" s="1"/>
  <c r="S186" i="4" a="1"/>
  <c r="S186" i="4" s="1"/>
  <c r="U186" i="4" s="1" a="1"/>
  <c r="U186" i="4" s="1"/>
  <c r="X186" i="4" s="1"/>
  <c r="L186" i="4" a="1"/>
  <c r="L186" i="4" s="1"/>
  <c r="J186" i="4" a="1"/>
  <c r="J186" i="4" s="1"/>
  <c r="Q186" i="4" a="1"/>
  <c r="Q186" i="4" s="1"/>
  <c r="BH186" i="4" l="1"/>
  <c r="BI186" i="4"/>
  <c r="BG186" i="4"/>
  <c r="W186" i="4"/>
  <c r="V186" i="4"/>
  <c r="Y186" i="4"/>
  <c r="Z186" i="4" s="1"/>
  <c r="AA186" i="4" s="1" a="1"/>
  <c r="AA186" i="4" s="1"/>
  <c r="BW186" i="4" s="1" a="1"/>
  <c r="BW186" i="4" s="1"/>
  <c r="BJ186" i="4" l="1"/>
  <c r="BK186" i="4" s="1"/>
  <c r="BN186" i="4" s="1" a="1"/>
  <c r="BN186" i="4" s="1"/>
  <c r="AB186" i="4" a="1"/>
  <c r="AB186" i="4" s="1"/>
  <c r="AO186" i="4" s="1"/>
  <c r="AF186" i="4" a="1"/>
  <c r="AF186" i="4" s="1"/>
  <c r="AD186" i="4" a="1"/>
  <c r="AD186" i="4" s="1"/>
  <c r="AG186" i="4" a="1"/>
  <c r="AG186" i="4" s="1"/>
  <c r="AC186" i="4" a="1"/>
  <c r="AC186" i="4" s="1"/>
  <c r="BR186" i="4" l="1" a="1"/>
  <c r="BR186" i="4" s="1"/>
  <c r="BM186" i="4" a="1"/>
  <c r="BM186" i="4" s="1"/>
  <c r="BZ186" i="4" s="1"/>
  <c r="BO186" i="4" a="1"/>
  <c r="BO186" i="4" s="1"/>
  <c r="BP186" i="4" s="1"/>
  <c r="BL186" i="4" a="1"/>
  <c r="BL186" i="4" s="1"/>
  <c r="AL186" i="4" s="1" a="1"/>
  <c r="AL186" i="4" s="1"/>
  <c r="BQ186" i="4" a="1"/>
  <c r="BQ186" i="4" s="1"/>
  <c r="BS186" i="4" s="1"/>
  <c r="AE186" i="4"/>
  <c r="AI186" i="4" s="1"/>
  <c r="AH186" i="4"/>
  <c r="CC186" i="4" l="1"/>
  <c r="BT186" i="4"/>
  <c r="AM186" i="4" s="1"/>
  <c r="CB186" i="4"/>
  <c r="CA186" i="4"/>
  <c r="AP186" i="4"/>
  <c r="AR186" i="4"/>
  <c r="BX186" i="4"/>
  <c r="AQ186" i="4"/>
  <c r="AN186" i="4" l="1"/>
  <c r="AJ186" i="4" s="1"/>
  <c r="AK186" i="4" s="1"/>
  <c r="BY186" i="4"/>
  <c r="BU186" i="4" s="1"/>
  <c r="BV186" i="4" s="1"/>
  <c r="CD186" i="4" l="1"/>
  <c r="AS187" i="4" s="1"/>
  <c r="AT187" i="4" s="1" a="1"/>
  <c r="AT187" i="4" s="1"/>
  <c r="AX187" i="4" s="1" a="1"/>
  <c r="AX187" i="4" s="1"/>
  <c r="H187" i="4" l="1"/>
  <c r="I187" i="4" s="1" a="1"/>
  <c r="I187" i="4" s="1"/>
  <c r="O187" i="4" s="1" a="1"/>
  <c r="O187" i="4" s="1"/>
  <c r="AW187" i="4" a="1"/>
  <c r="AW187" i="4" s="1"/>
  <c r="AV187" i="4" a="1"/>
  <c r="AV187" i="4" s="1"/>
  <c r="AZ187" i="4" a="1"/>
  <c r="AZ187" i="4" s="1"/>
  <c r="AY187" i="4" a="1"/>
  <c r="AY187" i="4" s="1"/>
  <c r="BD187" i="4" a="1"/>
  <c r="BD187" i="4" s="1"/>
  <c r="BF187" i="4" s="1" a="1"/>
  <c r="BF187" i="4" s="1"/>
  <c r="BB187" i="4" a="1"/>
  <c r="BB187" i="4" s="1"/>
  <c r="BA187" i="4" a="1"/>
  <c r="BA187" i="4" s="1"/>
  <c r="AU187" i="4" a="1"/>
  <c r="AU187" i="4" s="1"/>
  <c r="BC187" i="4" a="1"/>
  <c r="BC187" i="4" s="1"/>
  <c r="BE187" i="4" s="1" a="1"/>
  <c r="BE187" i="4" s="1"/>
  <c r="R187" i="4" a="1"/>
  <c r="R187" i="4" s="1"/>
  <c r="T187" i="4" s="1" a="1"/>
  <c r="T187" i="4" s="1"/>
  <c r="M187" i="4" l="1" a="1"/>
  <c r="M187" i="4" s="1"/>
  <c r="J187" i="4" a="1"/>
  <c r="J187" i="4" s="1"/>
  <c r="S187" i="4" a="1"/>
  <c r="S187" i="4" s="1"/>
  <c r="U187" i="4" s="1" a="1"/>
  <c r="U187" i="4" s="1"/>
  <c r="X187" i="4" s="1"/>
  <c r="Q187" i="4" a="1"/>
  <c r="Q187" i="4" s="1"/>
  <c r="N187" i="4" a="1"/>
  <c r="N187" i="4" s="1"/>
  <c r="P187" i="4" a="1"/>
  <c r="P187" i="4" s="1"/>
  <c r="K187" i="4" a="1"/>
  <c r="K187" i="4" s="1"/>
  <c r="L187" i="4" a="1"/>
  <c r="L187" i="4" s="1"/>
  <c r="BG187" i="4"/>
  <c r="BI187" i="4"/>
  <c r="BJ187" i="4" s="1"/>
  <c r="BK187" i="4" s="1"/>
  <c r="BH187" i="4"/>
  <c r="W187" i="4" l="1"/>
  <c r="V187" i="4"/>
  <c r="Y187" i="4"/>
  <c r="Z187" i="4" s="1"/>
  <c r="AF187" i="4" s="1" a="1"/>
  <c r="AF187" i="4" s="1"/>
  <c r="BN187" i="4" a="1"/>
  <c r="BN187" i="4" s="1"/>
  <c r="BM187" i="4" a="1"/>
  <c r="BM187" i="4" s="1"/>
  <c r="BZ187" i="4" s="1"/>
  <c r="BL187" i="4" a="1"/>
  <c r="BL187" i="4" s="1"/>
  <c r="AL187" i="4" s="1" a="1"/>
  <c r="AL187" i="4" s="1"/>
  <c r="BQ187" i="4" a="1"/>
  <c r="BQ187" i="4" s="1"/>
  <c r="BO187" i="4" a="1"/>
  <c r="BO187" i="4" s="1"/>
  <c r="BR187" i="4" a="1"/>
  <c r="BR187" i="4" s="1"/>
  <c r="AD187" i="4" a="1"/>
  <c r="AD187" i="4" s="1"/>
  <c r="AG187" i="4" a="1"/>
  <c r="AG187" i="4" s="1"/>
  <c r="AA187" i="4" a="1"/>
  <c r="AA187" i="4" s="1"/>
  <c r="BW187" i="4" s="1" a="1"/>
  <c r="BW187" i="4" s="1"/>
  <c r="AB187" i="4" l="1" a="1"/>
  <c r="AB187" i="4" s="1"/>
  <c r="AO187" i="4" s="1"/>
  <c r="AC187" i="4" a="1"/>
  <c r="AC187" i="4" s="1"/>
  <c r="AE187" i="4" s="1"/>
  <c r="AI187" i="4" s="1"/>
  <c r="BS187" i="4"/>
  <c r="AH187" i="4"/>
  <c r="BP187" i="4"/>
  <c r="BT187" i="4" s="1"/>
  <c r="AQ187" i="4" l="1"/>
  <c r="AM187" i="4"/>
  <c r="BX187" i="4"/>
  <c r="CC187" i="4"/>
  <c r="CB187" i="4"/>
  <c r="CA187" i="4"/>
  <c r="AP187" i="4"/>
  <c r="AR187" i="4"/>
  <c r="BY187" i="4" l="1"/>
  <c r="BU187" i="4" s="1"/>
  <c r="BV187" i="4" s="1"/>
  <c r="AN187" i="4"/>
  <c r="AJ187" i="4" s="1"/>
  <c r="AK187" i="4" s="1"/>
  <c r="CD187" i="4" l="1"/>
  <c r="AS188" i="4" s="1"/>
  <c r="H188" i="4" l="1"/>
  <c r="I188" i="4" s="1" a="1"/>
  <c r="I188" i="4" s="1"/>
  <c r="L188" i="4" s="1" a="1"/>
  <c r="L188" i="4" s="1"/>
  <c r="AT188" i="4" a="1"/>
  <c r="AT188" i="4" s="1"/>
  <c r="AV188" i="4" s="1" a="1"/>
  <c r="AV188" i="4" s="1"/>
  <c r="K188" i="4" l="1" a="1"/>
  <c r="K188" i="4" s="1"/>
  <c r="O188" i="4" a="1"/>
  <c r="O188" i="4" s="1"/>
  <c r="AZ188" i="4" a="1"/>
  <c r="AZ188" i="4" s="1"/>
  <c r="AW188" i="4" a="1"/>
  <c r="AW188" i="4" s="1"/>
  <c r="AX188" i="4" a="1"/>
  <c r="AX188" i="4" s="1"/>
  <c r="AY188" i="4" a="1"/>
  <c r="AY188" i="4" s="1"/>
  <c r="M188" i="4" a="1"/>
  <c r="M188" i="4" s="1"/>
  <c r="N188" i="4" a="1"/>
  <c r="N188" i="4" s="1"/>
  <c r="BD188" i="4" a="1"/>
  <c r="BD188" i="4" s="1"/>
  <c r="BF188" i="4" s="1" a="1"/>
  <c r="BF188" i="4" s="1"/>
  <c r="BB188" i="4" a="1"/>
  <c r="BB188" i="4" s="1"/>
  <c r="BC188" i="4" a="1"/>
  <c r="BC188" i="4" s="1"/>
  <c r="BE188" i="4" s="1" a="1"/>
  <c r="BE188" i="4" s="1"/>
  <c r="AU188" i="4" a="1"/>
  <c r="AU188" i="4" s="1"/>
  <c r="BA188" i="4" a="1"/>
  <c r="BA188" i="4" s="1"/>
  <c r="S188" i="4" a="1"/>
  <c r="S188" i="4" s="1"/>
  <c r="U188" i="4" s="1" a="1"/>
  <c r="U188" i="4" s="1"/>
  <c r="Q188" i="4" a="1"/>
  <c r="Q188" i="4" s="1"/>
  <c r="J188" i="4" a="1"/>
  <c r="J188" i="4" s="1"/>
  <c r="R188" i="4" a="1"/>
  <c r="R188" i="4" s="1"/>
  <c r="T188" i="4" s="1" a="1"/>
  <c r="T188" i="4" s="1"/>
  <c r="P188" i="4" a="1"/>
  <c r="P188" i="4" s="1"/>
  <c r="BI188" i="4" l="1"/>
  <c r="BG188" i="4"/>
  <c r="BH188" i="4"/>
  <c r="W188" i="4"/>
  <c r="V188" i="4"/>
  <c r="X188" i="4"/>
  <c r="Y188" i="4" s="1"/>
  <c r="Z188" i="4" s="1"/>
  <c r="BJ188" i="4" l="1"/>
  <c r="BK188" i="4" s="1"/>
  <c r="AA188" i="4" a="1"/>
  <c r="AA188" i="4" s="1"/>
  <c r="BW188" i="4" s="1" a="1"/>
  <c r="BW188" i="4" s="1"/>
  <c r="AD188" i="4" a="1"/>
  <c r="AD188" i="4" s="1"/>
  <c r="AC188" i="4" a="1"/>
  <c r="AC188" i="4" s="1"/>
  <c r="AB188" i="4" a="1"/>
  <c r="AB188" i="4" s="1"/>
  <c r="AO188" i="4" s="1"/>
  <c r="AF188" i="4" a="1"/>
  <c r="AF188" i="4" s="1"/>
  <c r="AG188" i="4" a="1"/>
  <c r="AG188" i="4" s="1"/>
  <c r="BL188" i="4" a="1"/>
  <c r="BL188" i="4" s="1"/>
  <c r="AL188" i="4" s="1" a="1"/>
  <c r="AL188" i="4" s="1"/>
  <c r="BM188" i="4" a="1"/>
  <c r="BM188" i="4" s="1"/>
  <c r="BZ188" i="4" s="1"/>
  <c r="BN188" i="4" a="1"/>
  <c r="BN188" i="4" s="1"/>
  <c r="BO188" i="4" a="1"/>
  <c r="BO188" i="4" s="1"/>
  <c r="BQ188" i="4" a="1"/>
  <c r="BQ188" i="4" s="1"/>
  <c r="BR188" i="4" a="1"/>
  <c r="BR188" i="4" s="1"/>
  <c r="BS188" i="4" l="1"/>
  <c r="AH188" i="4"/>
  <c r="BP188" i="4"/>
  <c r="BT188" i="4" s="1"/>
  <c r="AE188" i="4"/>
  <c r="AI188" i="4" s="1"/>
  <c r="BX188" i="4" l="1"/>
  <c r="AP188" i="4"/>
  <c r="AQ188" i="4"/>
  <c r="AR188" i="4"/>
  <c r="AM188" i="4"/>
  <c r="AN188" i="4" s="1"/>
  <c r="AJ188" i="4" s="1"/>
  <c r="AK188" i="4" s="1"/>
  <c r="CB188" i="4"/>
  <c r="CA188" i="4"/>
  <c r="CC188" i="4"/>
  <c r="BY188" i="4" l="1"/>
  <c r="BU188" i="4" s="1"/>
  <c r="BV188" i="4" s="1"/>
  <c r="CD188" i="4" s="1"/>
  <c r="H189" i="4" s="1"/>
  <c r="AS189" i="4" l="1"/>
  <c r="AT189" i="4" s="1" a="1"/>
  <c r="AT189" i="4" s="1"/>
  <c r="AX189" i="4" s="1" a="1"/>
  <c r="AX189" i="4" s="1"/>
  <c r="I189" i="4" a="1"/>
  <c r="I189" i="4" s="1"/>
  <c r="L189" i="4" s="1" a="1"/>
  <c r="L189" i="4" s="1"/>
  <c r="AV189" i="4" l="1" a="1"/>
  <c r="AV189" i="4" s="1"/>
  <c r="AW189" i="4" a="1"/>
  <c r="AW189" i="4" s="1"/>
  <c r="AY189" i="4" a="1"/>
  <c r="AY189" i="4" s="1"/>
  <c r="AZ189" i="4" a="1"/>
  <c r="AZ189" i="4" s="1"/>
  <c r="N189" i="4" a="1"/>
  <c r="N189" i="4" s="1"/>
  <c r="M189" i="4" a="1"/>
  <c r="M189" i="4" s="1"/>
  <c r="O189" i="4" a="1"/>
  <c r="O189" i="4" s="1"/>
  <c r="K189" i="4" a="1"/>
  <c r="K189" i="4" s="1"/>
  <c r="J189" i="4" a="1"/>
  <c r="J189" i="4" s="1"/>
  <c r="R189" i="4" a="1"/>
  <c r="R189" i="4" s="1"/>
  <c r="T189" i="4" s="1" a="1"/>
  <c r="T189" i="4" s="1"/>
  <c r="Q189" i="4" a="1"/>
  <c r="Q189" i="4" s="1"/>
  <c r="P189" i="4" a="1"/>
  <c r="P189" i="4" s="1"/>
  <c r="S189" i="4" a="1"/>
  <c r="S189" i="4" s="1"/>
  <c r="U189" i="4" s="1" a="1"/>
  <c r="U189" i="4" s="1"/>
  <c r="BB189" i="4" a="1"/>
  <c r="BB189" i="4" s="1"/>
  <c r="AU189" i="4" a="1"/>
  <c r="AU189" i="4" s="1"/>
  <c r="BC189" i="4" a="1"/>
  <c r="BC189" i="4" s="1"/>
  <c r="BE189" i="4" s="1" a="1"/>
  <c r="BE189" i="4" s="1"/>
  <c r="BD189" i="4" a="1"/>
  <c r="BD189" i="4" s="1"/>
  <c r="BF189" i="4" s="1" a="1"/>
  <c r="BF189" i="4" s="1"/>
  <c r="BA189" i="4" a="1"/>
  <c r="BA189" i="4" s="1"/>
  <c r="BI189" i="4" l="1"/>
  <c r="BH189" i="4"/>
  <c r="BG189" i="4"/>
  <c r="X189" i="4"/>
  <c r="V189" i="4"/>
  <c r="W189" i="4"/>
  <c r="Y189" i="4" l="1"/>
  <c r="Z189" i="4" s="1"/>
  <c r="AA189" i="4" s="1" a="1"/>
  <c r="AA189" i="4" s="1"/>
  <c r="BW189" i="4" s="1" a="1"/>
  <c r="BW189" i="4" s="1"/>
  <c r="BJ189" i="4"/>
  <c r="BK189" i="4" s="1"/>
  <c r="BO189" i="4" s="1" a="1"/>
  <c r="BO189" i="4" s="1"/>
  <c r="AB189" i="4" l="1" a="1"/>
  <c r="AB189" i="4" s="1"/>
  <c r="AO189" i="4" s="1"/>
  <c r="AG189" i="4" a="1"/>
  <c r="AG189" i="4" s="1"/>
  <c r="AF189" i="4" a="1"/>
  <c r="AF189" i="4" s="1"/>
  <c r="AD189" i="4" a="1"/>
  <c r="AD189" i="4" s="1"/>
  <c r="AC189" i="4" a="1"/>
  <c r="AC189" i="4" s="1"/>
  <c r="BN189" i="4" a="1"/>
  <c r="BN189" i="4" s="1"/>
  <c r="BP189" i="4" s="1"/>
  <c r="BR189" i="4" a="1"/>
  <c r="BR189" i="4" s="1"/>
  <c r="BM189" i="4" a="1"/>
  <c r="BM189" i="4" s="1"/>
  <c r="BZ189" i="4" s="1"/>
  <c r="BQ189" i="4" a="1"/>
  <c r="BQ189" i="4" s="1"/>
  <c r="BL189" i="4" a="1"/>
  <c r="BL189" i="4" s="1"/>
  <c r="AL189" i="4" s="1" a="1"/>
  <c r="AL189" i="4" s="1"/>
  <c r="AH189" i="4" l="1"/>
  <c r="AE189" i="4"/>
  <c r="AI189" i="4" s="1"/>
  <c r="BS189" i="4"/>
  <c r="BT189" i="4"/>
  <c r="BX189" i="4" l="1"/>
  <c r="AM189" i="4"/>
  <c r="AN189" i="4" s="1"/>
  <c r="AJ189" i="4" s="1"/>
  <c r="AK189" i="4" s="1"/>
  <c r="AR189" i="4"/>
  <c r="AQ189" i="4"/>
  <c r="AP189" i="4"/>
  <c r="CA189" i="4"/>
  <c r="CB189" i="4"/>
  <c r="CC189" i="4"/>
  <c r="BY189" i="4"/>
  <c r="BU189" i="4" s="1"/>
  <c r="BV189" i="4" s="1"/>
  <c r="CD189" i="4" l="1"/>
  <c r="AS190" i="4" s="1"/>
  <c r="AT190" i="4" s="1" a="1"/>
  <c r="AT190" i="4" s="1"/>
  <c r="AV190" i="4" s="1" a="1"/>
  <c r="AV190" i="4" s="1"/>
  <c r="H190" i="4" l="1"/>
  <c r="I190" i="4" s="1" a="1"/>
  <c r="I190" i="4" s="1"/>
  <c r="K190" i="4" s="1" a="1"/>
  <c r="K190" i="4" s="1"/>
  <c r="AW190" i="4" a="1"/>
  <c r="AW190" i="4" s="1"/>
  <c r="AZ190" i="4" a="1"/>
  <c r="AZ190" i="4" s="1"/>
  <c r="AY190" i="4" a="1"/>
  <c r="AY190" i="4" s="1"/>
  <c r="AX190" i="4" a="1"/>
  <c r="AX190" i="4" s="1"/>
  <c r="AU190" i="4" a="1"/>
  <c r="AU190" i="4" s="1"/>
  <c r="BA190" i="4" a="1"/>
  <c r="BA190" i="4" s="1"/>
  <c r="BC190" i="4" a="1"/>
  <c r="BC190" i="4" s="1"/>
  <c r="BE190" i="4" s="1" a="1"/>
  <c r="BE190" i="4" s="1"/>
  <c r="BD190" i="4" a="1"/>
  <c r="BD190" i="4" s="1"/>
  <c r="BF190" i="4" s="1" a="1"/>
  <c r="BF190" i="4" s="1"/>
  <c r="BB190" i="4" a="1"/>
  <c r="BB190" i="4" s="1"/>
  <c r="Q190" i="4" a="1"/>
  <c r="Q190" i="4" s="1"/>
  <c r="S190" i="4" l="1" a="1"/>
  <c r="S190" i="4" s="1"/>
  <c r="U190" i="4" s="1" a="1"/>
  <c r="U190" i="4" s="1"/>
  <c r="R190" i="4" a="1"/>
  <c r="R190" i="4" s="1"/>
  <c r="T190" i="4" s="1" a="1"/>
  <c r="T190" i="4" s="1"/>
  <c r="W190" i="4" s="1"/>
  <c r="P190" i="4" a="1"/>
  <c r="P190" i="4" s="1"/>
  <c r="J190" i="4" a="1"/>
  <c r="J190" i="4" s="1"/>
  <c r="N190" i="4" a="1"/>
  <c r="N190" i="4" s="1"/>
  <c r="M190" i="4" a="1"/>
  <c r="M190" i="4" s="1"/>
  <c r="O190" i="4" a="1"/>
  <c r="O190" i="4" s="1"/>
  <c r="L190" i="4" a="1"/>
  <c r="L190" i="4" s="1"/>
  <c r="BI190" i="4"/>
  <c r="BG190" i="4"/>
  <c r="BH190" i="4"/>
  <c r="X190" i="4"/>
  <c r="V190" i="4" l="1"/>
  <c r="Y190" i="4"/>
  <c r="Z190" i="4" s="1"/>
  <c r="AD190" i="4" s="1" a="1"/>
  <c r="AD190" i="4" s="1"/>
  <c r="BJ190" i="4"/>
  <c r="BK190" i="4" s="1"/>
  <c r="BO190" i="4" s="1" a="1"/>
  <c r="BO190" i="4" s="1"/>
  <c r="AC190" i="4" l="1" a="1"/>
  <c r="AC190" i="4" s="1"/>
  <c r="BR190" i="4" a="1"/>
  <c r="BR190" i="4" s="1"/>
  <c r="BQ190" i="4" a="1"/>
  <c r="BQ190" i="4" s="1"/>
  <c r="BN190" i="4" a="1"/>
  <c r="BN190" i="4" s="1"/>
  <c r="AA190" i="4" a="1"/>
  <c r="AA190" i="4" s="1"/>
  <c r="BW190" i="4" s="1" a="1"/>
  <c r="BW190" i="4" s="1"/>
  <c r="AG190" i="4" a="1"/>
  <c r="AG190" i="4" s="1"/>
  <c r="BL190" i="4" a="1"/>
  <c r="BL190" i="4" s="1"/>
  <c r="AL190" i="4" s="1" a="1"/>
  <c r="AL190" i="4" s="1"/>
  <c r="AE190" i="4"/>
  <c r="AF190" i="4" a="1"/>
  <c r="AF190" i="4" s="1"/>
  <c r="AI190" i="4" s="1"/>
  <c r="AB190" i="4" a="1"/>
  <c r="AB190" i="4" s="1"/>
  <c r="AO190" i="4" s="1"/>
  <c r="BM190" i="4" a="1"/>
  <c r="BM190" i="4" s="1"/>
  <c r="BZ190" i="4" s="1"/>
  <c r="BP190" i="4"/>
  <c r="BT190" i="4" l="1"/>
  <c r="BS190" i="4"/>
  <c r="AM190" i="4" s="1"/>
  <c r="AH190" i="4"/>
  <c r="CB190" i="4" s="1"/>
  <c r="AR190" i="4" l="1"/>
  <c r="AP190" i="4"/>
  <c r="AQ190" i="4"/>
  <c r="BX190" i="4"/>
  <c r="AN190" i="4" s="1"/>
  <c r="AJ190" i="4" s="1"/>
  <c r="AK190" i="4" s="1"/>
  <c r="CA190" i="4"/>
  <c r="CC190" i="4"/>
  <c r="BY190" i="4" l="1"/>
  <c r="BU190" i="4" s="1"/>
  <c r="BV190" i="4" s="1"/>
  <c r="CD190" i="4" s="1"/>
  <c r="AS191" i="4" s="1"/>
  <c r="AT191" i="4" s="1" a="1"/>
  <c r="AT191" i="4" s="1"/>
  <c r="AW191" i="4" s="1" a="1"/>
  <c r="AW191" i="4" s="1"/>
  <c r="H191" i="4" l="1"/>
  <c r="I191" i="4" s="1" a="1"/>
  <c r="I191" i="4" s="1"/>
  <c r="N191" i="4" s="1" a="1"/>
  <c r="N191" i="4" s="1"/>
  <c r="AZ191" i="4" a="1"/>
  <c r="AZ191" i="4" s="1"/>
  <c r="AV191" i="4" a="1"/>
  <c r="AV191" i="4" s="1"/>
  <c r="AX191" i="4" a="1"/>
  <c r="AX191" i="4" s="1"/>
  <c r="AY191" i="4" a="1"/>
  <c r="AY191" i="4" s="1"/>
  <c r="O191" i="4" a="1"/>
  <c r="O191" i="4" s="1"/>
  <c r="M191" i="4" a="1"/>
  <c r="M191" i="4" s="1"/>
  <c r="K191" i="4" a="1"/>
  <c r="K191" i="4" s="1"/>
  <c r="L191" i="4" a="1"/>
  <c r="L191" i="4" s="1"/>
  <c r="BD191" i="4" a="1"/>
  <c r="BD191" i="4" s="1"/>
  <c r="BF191" i="4" s="1" a="1"/>
  <c r="BF191" i="4" s="1"/>
  <c r="BB191" i="4" a="1"/>
  <c r="BB191" i="4" s="1"/>
  <c r="AU191" i="4" a="1"/>
  <c r="AU191" i="4" s="1"/>
  <c r="BA191" i="4" a="1"/>
  <c r="BA191" i="4" s="1"/>
  <c r="BC191" i="4" a="1"/>
  <c r="BC191" i="4" s="1"/>
  <c r="BE191" i="4" s="1" a="1"/>
  <c r="BE191" i="4" s="1"/>
  <c r="S191" i="4" a="1"/>
  <c r="S191" i="4" s="1"/>
  <c r="U191" i="4" s="1" a="1"/>
  <c r="U191" i="4" s="1"/>
  <c r="J191" i="4" a="1"/>
  <c r="J191" i="4" s="1"/>
  <c r="P191" i="4" a="1"/>
  <c r="P191" i="4" s="1"/>
  <c r="Q191" i="4" a="1"/>
  <c r="Q191" i="4" s="1"/>
  <c r="R191" i="4" a="1"/>
  <c r="R191" i="4" s="1"/>
  <c r="T191" i="4" s="1" a="1"/>
  <c r="T191" i="4" s="1"/>
  <c r="V191" i="4" l="1"/>
  <c r="W191" i="4"/>
  <c r="X191" i="4"/>
  <c r="Y191" i="4" s="1"/>
  <c r="Z191" i="4" s="1"/>
  <c r="BH191" i="4"/>
  <c r="BG191" i="4"/>
  <c r="BI191" i="4"/>
  <c r="BJ191" i="4" s="1"/>
  <c r="BK191" i="4" s="1"/>
  <c r="BL191" i="4" l="1" a="1"/>
  <c r="BL191" i="4" s="1"/>
  <c r="AL191" i="4" s="1" a="1"/>
  <c r="AL191" i="4" s="1"/>
  <c r="BN191" i="4" a="1"/>
  <c r="BN191" i="4" s="1"/>
  <c r="BQ191" i="4" a="1"/>
  <c r="BQ191" i="4" s="1"/>
  <c r="BM191" i="4" a="1"/>
  <c r="BM191" i="4" s="1"/>
  <c r="BZ191" i="4" s="1"/>
  <c r="BO191" i="4" a="1"/>
  <c r="BO191" i="4" s="1"/>
  <c r="BR191" i="4" a="1"/>
  <c r="BR191" i="4" s="1"/>
  <c r="AA191" i="4" a="1"/>
  <c r="AA191" i="4" s="1"/>
  <c r="BW191" i="4" s="1" a="1"/>
  <c r="BW191" i="4" s="1"/>
  <c r="AC191" i="4" a="1"/>
  <c r="AC191" i="4" s="1"/>
  <c r="AF191" i="4" a="1"/>
  <c r="AF191" i="4" s="1"/>
  <c r="AB191" i="4" a="1"/>
  <c r="AB191" i="4" s="1"/>
  <c r="AO191" i="4" s="1"/>
  <c r="AD191" i="4" a="1"/>
  <c r="AD191" i="4" s="1"/>
  <c r="AG191" i="4" a="1"/>
  <c r="AG191" i="4" s="1"/>
  <c r="BS191" i="4" l="1"/>
  <c r="AH191" i="4"/>
  <c r="AE191" i="4"/>
  <c r="AI191" i="4" s="1"/>
  <c r="BP191" i="4"/>
  <c r="BT191" i="4" s="1"/>
  <c r="CC191" i="4" l="1"/>
  <c r="AM191" i="4"/>
  <c r="AP191" i="4"/>
  <c r="AQ191" i="4"/>
  <c r="AR191" i="4"/>
  <c r="CA191" i="4"/>
  <c r="CB191" i="4"/>
  <c r="BX191" i="4"/>
  <c r="AN191" i="4" l="1"/>
  <c r="AJ191" i="4" s="1"/>
  <c r="AK191" i="4" s="1"/>
  <c r="BY191" i="4"/>
  <c r="BU191" i="4" s="1"/>
  <c r="BV191" i="4" s="1"/>
  <c r="CD191" i="4" l="1"/>
  <c r="AS192" i="4" s="1"/>
  <c r="H192" i="4" l="1"/>
  <c r="I192" i="4" s="1" a="1"/>
  <c r="I192" i="4" s="1"/>
  <c r="K192" i="4" s="1" a="1"/>
  <c r="K192" i="4" s="1"/>
  <c r="AT192" i="4" a="1"/>
  <c r="AT192" i="4" s="1"/>
  <c r="AW192" i="4" s="1" a="1"/>
  <c r="AW192" i="4" s="1"/>
  <c r="L192" i="4" l="1" a="1"/>
  <c r="L192" i="4" s="1"/>
  <c r="AV192" i="4" a="1"/>
  <c r="AV192" i="4" s="1"/>
  <c r="AY192" i="4" a="1"/>
  <c r="AY192" i="4" s="1"/>
  <c r="AX192" i="4" a="1"/>
  <c r="AX192" i="4" s="1"/>
  <c r="AZ192" i="4" a="1"/>
  <c r="AZ192" i="4" s="1"/>
  <c r="M192" i="4" a="1"/>
  <c r="M192" i="4" s="1"/>
  <c r="O192" i="4" a="1"/>
  <c r="O192" i="4" s="1"/>
  <c r="N192" i="4" a="1"/>
  <c r="N192" i="4" s="1"/>
  <c r="BD192" i="4" a="1"/>
  <c r="BD192" i="4" s="1"/>
  <c r="BF192" i="4" s="1" a="1"/>
  <c r="BF192" i="4" s="1"/>
  <c r="BA192" i="4" a="1"/>
  <c r="BA192" i="4" s="1"/>
  <c r="BC192" i="4" a="1"/>
  <c r="BC192" i="4" s="1"/>
  <c r="BE192" i="4" s="1" a="1"/>
  <c r="BE192" i="4" s="1"/>
  <c r="AU192" i="4" a="1"/>
  <c r="AU192" i="4" s="1"/>
  <c r="BB192" i="4" a="1"/>
  <c r="BB192" i="4" s="1"/>
  <c r="J192" i="4" a="1"/>
  <c r="J192" i="4" s="1"/>
  <c r="P192" i="4" a="1"/>
  <c r="P192" i="4" s="1"/>
  <c r="Q192" i="4" a="1"/>
  <c r="Q192" i="4" s="1"/>
  <c r="S192" i="4" a="1"/>
  <c r="S192" i="4" s="1"/>
  <c r="U192" i="4" s="1" a="1"/>
  <c r="U192" i="4" s="1"/>
  <c r="R192" i="4" a="1"/>
  <c r="R192" i="4" s="1"/>
  <c r="T192" i="4" s="1" a="1"/>
  <c r="T192" i="4" s="1"/>
  <c r="BH192" i="4" l="1"/>
  <c r="BI192" i="4"/>
  <c r="BG192" i="4"/>
  <c r="V192" i="4"/>
  <c r="W192" i="4"/>
  <c r="X192" i="4"/>
  <c r="Y192" i="4" s="1"/>
  <c r="Z192" i="4" s="1"/>
  <c r="BJ192" i="4" l="1"/>
  <c r="BK192" i="4" s="1"/>
  <c r="BQ192" i="4" s="1" a="1"/>
  <c r="BQ192" i="4" s="1"/>
  <c r="AA192" i="4" a="1"/>
  <c r="AA192" i="4" s="1"/>
  <c r="BW192" i="4" s="1" a="1"/>
  <c r="BW192" i="4" s="1"/>
  <c r="AD192" i="4" a="1"/>
  <c r="AD192" i="4" s="1"/>
  <c r="AG192" i="4" a="1"/>
  <c r="AG192" i="4" s="1"/>
  <c r="AC192" i="4" a="1"/>
  <c r="AC192" i="4" s="1"/>
  <c r="AF192" i="4" a="1"/>
  <c r="AF192" i="4" s="1"/>
  <c r="AB192" i="4" a="1"/>
  <c r="AB192" i="4" s="1"/>
  <c r="AO192" i="4" s="1"/>
  <c r="BN192" i="4" l="1" a="1"/>
  <c r="BN192" i="4" s="1"/>
  <c r="BR192" i="4" a="1"/>
  <c r="BR192" i="4" s="1"/>
  <c r="BS192" i="4" s="1"/>
  <c r="BL192" i="4" a="1"/>
  <c r="BL192" i="4" s="1"/>
  <c r="AL192" i="4" s="1" a="1"/>
  <c r="AL192" i="4" s="1"/>
  <c r="BM192" i="4" a="1"/>
  <c r="BM192" i="4" s="1"/>
  <c r="BZ192" i="4" s="1"/>
  <c r="BO192" i="4" a="1"/>
  <c r="BO192" i="4" s="1"/>
  <c r="BP192" i="4" s="1"/>
  <c r="BT192" i="4" s="1"/>
  <c r="AE192" i="4"/>
  <c r="AI192" i="4" s="1"/>
  <c r="AH192" i="4"/>
  <c r="AQ192" i="4" l="1"/>
  <c r="AM192" i="4"/>
  <c r="AP192" i="4"/>
  <c r="AR192" i="4"/>
  <c r="CA192" i="4"/>
  <c r="CB192" i="4"/>
  <c r="CC192" i="4"/>
  <c r="BX192" i="4"/>
  <c r="BY192" i="4" s="1"/>
  <c r="BU192" i="4" s="1"/>
  <c r="BV192" i="4" s="1"/>
  <c r="AN192" i="4" l="1"/>
  <c r="AJ192" i="4" s="1"/>
  <c r="AK192" i="4" s="1"/>
  <c r="CD192" i="4" s="1"/>
  <c r="H193" i="4" s="1"/>
  <c r="I193" i="4" l="1" a="1"/>
  <c r="I193" i="4" s="1"/>
  <c r="L193" i="4" s="1" a="1"/>
  <c r="L193" i="4" s="1"/>
  <c r="AS193" i="4"/>
  <c r="Q193" i="4" l="1" a="1"/>
  <c r="Q193" i="4" s="1"/>
  <c r="J193" i="4" a="1"/>
  <c r="J193" i="4" s="1"/>
  <c r="R193" i="4" a="1"/>
  <c r="R193" i="4" s="1"/>
  <c r="T193" i="4" s="1" a="1"/>
  <c r="T193" i="4" s="1"/>
  <c r="P193" i="4" a="1"/>
  <c r="P193" i="4" s="1"/>
  <c r="K193" i="4" a="1"/>
  <c r="K193" i="4" s="1"/>
  <c r="S193" i="4" a="1"/>
  <c r="S193" i="4" s="1"/>
  <c r="U193" i="4" s="1" a="1"/>
  <c r="U193" i="4" s="1"/>
  <c r="N193" i="4" a="1"/>
  <c r="N193" i="4" s="1"/>
  <c r="O193" i="4" a="1"/>
  <c r="O193" i="4" s="1"/>
  <c r="M193" i="4" a="1"/>
  <c r="M193" i="4" s="1"/>
  <c r="AT193" i="4" a="1"/>
  <c r="AT193" i="4" s="1"/>
  <c r="AW193" i="4" s="1" a="1"/>
  <c r="AW193" i="4" s="1"/>
  <c r="V193" i="4" l="1"/>
  <c r="X193" i="4"/>
  <c r="Y193" i="4" s="1"/>
  <c r="Z193" i="4" s="1"/>
  <c r="AF193" i="4" s="1" a="1"/>
  <c r="AF193" i="4" s="1"/>
  <c r="W193" i="4"/>
  <c r="AV193" i="4" a="1"/>
  <c r="AV193" i="4" s="1"/>
  <c r="AY193" i="4" a="1"/>
  <c r="AY193" i="4" s="1"/>
  <c r="AZ193" i="4" a="1"/>
  <c r="AZ193" i="4" s="1"/>
  <c r="AX193" i="4" a="1"/>
  <c r="AX193" i="4" s="1"/>
  <c r="BB193" i="4" a="1"/>
  <c r="BB193" i="4" s="1"/>
  <c r="BC193" i="4" a="1"/>
  <c r="BC193" i="4" s="1"/>
  <c r="BE193" i="4" s="1" a="1"/>
  <c r="BE193" i="4" s="1"/>
  <c r="BA193" i="4" a="1"/>
  <c r="BA193" i="4" s="1"/>
  <c r="BD193" i="4" a="1"/>
  <c r="BD193" i="4" s="1"/>
  <c r="BF193" i="4" s="1" a="1"/>
  <c r="BF193" i="4" s="1"/>
  <c r="AU193" i="4" a="1"/>
  <c r="AU193" i="4" s="1"/>
  <c r="AC193" i="4" l="1" a="1"/>
  <c r="AC193" i="4" s="1"/>
  <c r="AA193" i="4" a="1"/>
  <c r="AA193" i="4" s="1"/>
  <c r="BW193" i="4" s="1" a="1"/>
  <c r="BW193" i="4" s="1"/>
  <c r="AD193" i="4" a="1"/>
  <c r="AD193" i="4" s="1"/>
  <c r="AE193" i="4" s="1"/>
  <c r="AI193" i="4" s="1"/>
  <c r="AG193" i="4" a="1"/>
  <c r="AG193" i="4" s="1"/>
  <c r="AH193" i="4" s="1"/>
  <c r="AB193" i="4" a="1"/>
  <c r="AB193" i="4" s="1"/>
  <c r="AO193" i="4" s="1"/>
  <c r="BG193" i="4"/>
  <c r="BH193" i="4"/>
  <c r="BI193" i="4"/>
  <c r="BJ193" i="4" s="1"/>
  <c r="BK193" i="4" s="1"/>
  <c r="BX193" i="4" l="1"/>
  <c r="BM193" i="4" a="1"/>
  <c r="BM193" i="4" s="1"/>
  <c r="BZ193" i="4" s="1"/>
  <c r="BR193" i="4" a="1"/>
  <c r="BR193" i="4" s="1"/>
  <c r="BN193" i="4" a="1"/>
  <c r="BN193" i="4" s="1"/>
  <c r="BL193" i="4" a="1"/>
  <c r="BL193" i="4" s="1"/>
  <c r="AL193" i="4" s="1" a="1"/>
  <c r="AL193" i="4" s="1"/>
  <c r="BQ193" i="4" a="1"/>
  <c r="BQ193" i="4" s="1"/>
  <c r="BO193" i="4" a="1"/>
  <c r="BO193" i="4" s="1"/>
  <c r="BS193" i="4" l="1"/>
  <c r="BP193" i="4"/>
  <c r="BT193" i="4" s="1"/>
  <c r="AP193" i="4" l="1"/>
  <c r="AR193" i="4"/>
  <c r="CC193" i="4"/>
  <c r="AQ193" i="4"/>
  <c r="CB193" i="4"/>
  <c r="CA193" i="4"/>
  <c r="AM193" i="4"/>
  <c r="AN193" i="4" s="1"/>
  <c r="AJ193" i="4" s="1"/>
  <c r="AK193" i="4" s="1"/>
  <c r="BY193" i="4" l="1"/>
  <c r="BU193" i="4" s="1"/>
  <c r="BV193" i="4" s="1"/>
  <c r="CD193" i="4" s="1"/>
  <c r="AS194" i="4" l="1"/>
  <c r="H194" i="4"/>
  <c r="I194" i="4" s="1" a="1"/>
  <c r="I194" i="4" s="1"/>
  <c r="AT194" i="4" l="1" a="1"/>
  <c r="AT194" i="4" s="1"/>
  <c r="AU194" i="4" s="1" a="1"/>
  <c r="AU194" i="4" s="1"/>
  <c r="L194" i="4" a="1"/>
  <c r="L194" i="4" s="1"/>
  <c r="O194" i="4" a="1"/>
  <c r="O194" i="4" s="1"/>
  <c r="N194" i="4" a="1"/>
  <c r="N194" i="4" s="1"/>
  <c r="M194" i="4" a="1"/>
  <c r="M194" i="4" s="1"/>
  <c r="K194" i="4" a="1"/>
  <c r="K194" i="4" s="1"/>
  <c r="S194" i="4" a="1"/>
  <c r="S194" i="4" s="1"/>
  <c r="U194" i="4" s="1" a="1"/>
  <c r="U194" i="4" s="1"/>
  <c r="J194" i="4" a="1"/>
  <c r="J194" i="4" s="1"/>
  <c r="Q194" i="4" a="1"/>
  <c r="Q194" i="4" s="1"/>
  <c r="P194" i="4" a="1"/>
  <c r="P194" i="4" s="1"/>
  <c r="R194" i="4" a="1"/>
  <c r="R194" i="4" s="1"/>
  <c r="T194" i="4" s="1" a="1"/>
  <c r="T194" i="4" s="1"/>
  <c r="AV194" i="4" l="1" a="1"/>
  <c r="AV194" i="4" s="1"/>
  <c r="AY194" i="4" a="1"/>
  <c r="AY194" i="4" s="1"/>
  <c r="AX194" i="4" a="1"/>
  <c r="AX194" i="4" s="1"/>
  <c r="AZ194" i="4" a="1"/>
  <c r="AZ194" i="4" s="1"/>
  <c r="AW194" i="4" a="1"/>
  <c r="AW194" i="4" s="1"/>
  <c r="BA194" i="4" a="1"/>
  <c r="BA194" i="4" s="1"/>
  <c r="BB194" i="4" a="1"/>
  <c r="BB194" i="4" s="1"/>
  <c r="BC194" i="4" a="1"/>
  <c r="BC194" i="4" s="1"/>
  <c r="BE194" i="4" s="1" a="1"/>
  <c r="BE194" i="4" s="1"/>
  <c r="BD194" i="4" a="1"/>
  <c r="BD194" i="4" s="1"/>
  <c r="BF194" i="4" s="1" a="1"/>
  <c r="BF194" i="4" s="1"/>
  <c r="V194" i="4"/>
  <c r="W194" i="4"/>
  <c r="X194" i="4"/>
  <c r="Y194" i="4" s="1"/>
  <c r="Z194" i="4" s="1"/>
  <c r="BG194" i="4" l="1"/>
  <c r="BI194" i="4"/>
  <c r="BJ194" i="4" s="1"/>
  <c r="BK194" i="4" s="1"/>
  <c r="BL194" i="4" s="1" a="1"/>
  <c r="BL194" i="4" s="1"/>
  <c r="AL194" i="4" s="1" a="1"/>
  <c r="AL194" i="4" s="1"/>
  <c r="BH194" i="4"/>
  <c r="AA194" i="4" a="1"/>
  <c r="AA194" i="4" s="1"/>
  <c r="BW194" i="4" s="1" a="1"/>
  <c r="BW194" i="4" s="1"/>
  <c r="AD194" i="4" a="1"/>
  <c r="AD194" i="4" s="1"/>
  <c r="AB194" i="4" a="1"/>
  <c r="AB194" i="4" s="1"/>
  <c r="AO194" i="4" s="1"/>
  <c r="AC194" i="4" a="1"/>
  <c r="AC194" i="4" s="1"/>
  <c r="AF194" i="4" a="1"/>
  <c r="AF194" i="4" s="1"/>
  <c r="AG194" i="4" a="1"/>
  <c r="AG194" i="4" s="1"/>
  <c r="BN194" i="4" l="1" a="1"/>
  <c r="BN194" i="4" s="1"/>
  <c r="BR194" i="4" a="1"/>
  <c r="BR194" i="4" s="1"/>
  <c r="BO194" i="4" a="1"/>
  <c r="BO194" i="4" s="1"/>
  <c r="BP194" i="4" s="1"/>
  <c r="BQ194" i="4" a="1"/>
  <c r="BQ194" i="4" s="1"/>
  <c r="BM194" i="4" a="1"/>
  <c r="BM194" i="4" s="1"/>
  <c r="BZ194" i="4" s="1"/>
  <c r="AH194" i="4"/>
  <c r="AE194" i="4"/>
  <c r="AI194" i="4" s="1"/>
  <c r="BS194" i="4" l="1"/>
  <c r="CC194" i="4" s="1"/>
  <c r="BT194" i="4"/>
  <c r="BX194" i="4"/>
  <c r="CB194" i="4" l="1"/>
  <c r="CA194" i="4"/>
  <c r="AQ194" i="4"/>
  <c r="AP194" i="4"/>
  <c r="AM194" i="4"/>
  <c r="AR194" i="4"/>
  <c r="AN194" i="4" l="1"/>
  <c r="AJ194" i="4" s="1"/>
  <c r="AK194" i="4" s="1"/>
  <c r="BY194" i="4"/>
  <c r="BU194" i="4" s="1"/>
  <c r="BV194" i="4" s="1"/>
  <c r="CD194" i="4" l="1"/>
  <c r="AS195" i="4" l="1"/>
  <c r="H195" i="4"/>
  <c r="I195" i="4" l="1" a="1"/>
  <c r="I195" i="4" s="1"/>
  <c r="K195" i="4" s="1" a="1"/>
  <c r="K195" i="4" s="1"/>
  <c r="AT195" i="4" a="1"/>
  <c r="AT195" i="4" s="1"/>
  <c r="AY195" i="4" s="1" a="1"/>
  <c r="AY195" i="4" s="1"/>
  <c r="AZ195" i="4" a="1"/>
  <c r="AZ195" i="4" s="1"/>
  <c r="AV195" i="4" a="1"/>
  <c r="AV195" i="4" s="1"/>
  <c r="AX195" i="4" l="1" a="1"/>
  <c r="AX195" i="4" s="1"/>
  <c r="L195" i="4" a="1"/>
  <c r="L195" i="4" s="1"/>
  <c r="O195" i="4" a="1"/>
  <c r="O195" i="4" s="1"/>
  <c r="M195" i="4" a="1"/>
  <c r="M195" i="4" s="1"/>
  <c r="N195" i="4" a="1"/>
  <c r="N195" i="4" s="1"/>
  <c r="AW195" i="4" a="1"/>
  <c r="AW195" i="4" s="1"/>
  <c r="BC195" i="4" a="1"/>
  <c r="BC195" i="4" s="1"/>
  <c r="BE195" i="4" s="1" a="1"/>
  <c r="BE195" i="4" s="1"/>
  <c r="BD195" i="4" a="1"/>
  <c r="BD195" i="4" s="1"/>
  <c r="BF195" i="4" s="1" a="1"/>
  <c r="BF195" i="4" s="1"/>
  <c r="AU195" i="4" a="1"/>
  <c r="AU195" i="4" s="1"/>
  <c r="BA195" i="4" a="1"/>
  <c r="BA195" i="4" s="1"/>
  <c r="BB195" i="4" a="1"/>
  <c r="BB195" i="4" s="1"/>
  <c r="J195" i="4" a="1"/>
  <c r="J195" i="4" s="1"/>
  <c r="Q195" i="4" a="1"/>
  <c r="Q195" i="4" s="1"/>
  <c r="P195" i="4" a="1"/>
  <c r="P195" i="4" s="1"/>
  <c r="R195" i="4" a="1"/>
  <c r="R195" i="4" s="1"/>
  <c r="T195" i="4" s="1" a="1"/>
  <c r="T195" i="4" s="1"/>
  <c r="S195" i="4" a="1"/>
  <c r="S195" i="4" s="1"/>
  <c r="U195" i="4" s="1" a="1"/>
  <c r="U195" i="4" s="1"/>
  <c r="W195" i="4" l="1"/>
  <c r="BG195" i="4"/>
  <c r="BH195" i="4"/>
  <c r="BI195" i="4"/>
  <c r="BJ195" i="4" s="1"/>
  <c r="BK195" i="4" s="1"/>
  <c r="X195" i="4"/>
  <c r="V195" i="4"/>
  <c r="Y195" i="4" l="1"/>
  <c r="Z195" i="4" s="1"/>
  <c r="BO195" i="4" a="1"/>
  <c r="BO195" i="4" s="1"/>
  <c r="BM195" i="4" a="1"/>
  <c r="BM195" i="4" s="1"/>
  <c r="BZ195" i="4" s="1"/>
  <c r="BQ195" i="4" a="1"/>
  <c r="BQ195" i="4" s="1"/>
  <c r="BR195" i="4" a="1"/>
  <c r="BR195" i="4" s="1"/>
  <c r="BN195" i="4" a="1"/>
  <c r="BN195" i="4" s="1"/>
  <c r="BP195" i="4" s="1"/>
  <c r="BL195" i="4" a="1"/>
  <c r="BL195" i="4" s="1"/>
  <c r="AL195" i="4" s="1" a="1"/>
  <c r="AL195" i="4" s="1"/>
  <c r="AD195" i="4" a="1"/>
  <c r="AD195" i="4" s="1"/>
  <c r="AC195" i="4" a="1"/>
  <c r="AC195" i="4" s="1"/>
  <c r="AG195" i="4" a="1"/>
  <c r="AG195" i="4" s="1"/>
  <c r="AA195" i="4" a="1"/>
  <c r="AA195" i="4" s="1"/>
  <c r="BW195" i="4" s="1" a="1"/>
  <c r="BW195" i="4" s="1"/>
  <c r="AB195" i="4" a="1"/>
  <c r="AB195" i="4" s="1"/>
  <c r="AO195" i="4" s="1"/>
  <c r="AF195" i="4" a="1"/>
  <c r="AF195" i="4" s="1"/>
  <c r="BT195" i="4" l="1"/>
  <c r="AE195" i="4"/>
  <c r="AI195" i="4" s="1"/>
  <c r="BS195" i="4"/>
  <c r="AM195" i="4" s="1"/>
  <c r="AH195" i="4"/>
  <c r="BX195" i="4" l="1"/>
  <c r="CB195" i="4"/>
  <c r="CA195" i="4"/>
  <c r="CC195" i="4"/>
  <c r="AN195" i="4"/>
  <c r="AJ195" i="4" s="1"/>
  <c r="AK195" i="4" s="1"/>
  <c r="AP195" i="4"/>
  <c r="AQ195" i="4"/>
  <c r="AR195" i="4"/>
  <c r="BY195" i="4"/>
  <c r="BU195" i="4" s="1"/>
  <c r="BV195" i="4" s="1"/>
  <c r="CD195" i="4" l="1"/>
  <c r="AS196" i="4" l="1"/>
  <c r="H196" i="4"/>
  <c r="I196" i="4" l="1" a="1"/>
  <c r="I196" i="4" s="1"/>
  <c r="O196" i="4" s="1" a="1"/>
  <c r="O196" i="4" s="1"/>
  <c r="AT196" i="4" a="1"/>
  <c r="AT196" i="4" s="1"/>
  <c r="AY196" i="4" s="1" a="1"/>
  <c r="AY196" i="4" s="1"/>
  <c r="L196" i="4" l="1" a="1"/>
  <c r="L196" i="4" s="1"/>
  <c r="AW196" i="4" a="1"/>
  <c r="AW196" i="4" s="1"/>
  <c r="AZ196" i="4" a="1"/>
  <c r="AZ196" i="4" s="1"/>
  <c r="AV196" i="4" a="1"/>
  <c r="AV196" i="4" s="1"/>
  <c r="K196" i="4" a="1"/>
  <c r="K196" i="4" s="1"/>
  <c r="N196" i="4" a="1"/>
  <c r="N196" i="4" s="1"/>
  <c r="AX196" i="4" a="1"/>
  <c r="AX196" i="4" s="1"/>
  <c r="BC196" i="4" a="1"/>
  <c r="BC196" i="4" s="1"/>
  <c r="BE196" i="4" s="1" a="1"/>
  <c r="BE196" i="4" s="1"/>
  <c r="AU196" i="4" a="1"/>
  <c r="AU196" i="4" s="1"/>
  <c r="BB196" i="4" a="1"/>
  <c r="BB196" i="4" s="1"/>
  <c r="BA196" i="4" a="1"/>
  <c r="BA196" i="4" s="1"/>
  <c r="BD196" i="4" a="1"/>
  <c r="BD196" i="4" s="1"/>
  <c r="BF196" i="4" s="1" a="1"/>
  <c r="BF196" i="4" s="1"/>
  <c r="M196" i="4" a="1"/>
  <c r="M196" i="4" s="1"/>
  <c r="J196" i="4" a="1"/>
  <c r="J196" i="4" s="1"/>
  <c r="P196" i="4" a="1"/>
  <c r="P196" i="4" s="1"/>
  <c r="S196" i="4" a="1"/>
  <c r="S196" i="4" s="1"/>
  <c r="U196" i="4" s="1" a="1"/>
  <c r="U196" i="4" s="1"/>
  <c r="R196" i="4" a="1"/>
  <c r="R196" i="4" s="1"/>
  <c r="T196" i="4" s="1" a="1"/>
  <c r="T196" i="4" s="1"/>
  <c r="Q196" i="4" a="1"/>
  <c r="Q196" i="4" s="1"/>
  <c r="W196" i="4" l="1"/>
  <c r="V196" i="4"/>
  <c r="X196" i="4"/>
  <c r="Y196" i="4" s="1"/>
  <c r="Z196" i="4" s="1"/>
  <c r="BH196" i="4"/>
  <c r="BI196" i="4"/>
  <c r="BG196" i="4"/>
  <c r="BJ196" i="4" l="1"/>
  <c r="BK196" i="4" s="1"/>
  <c r="BR196" i="4" s="1" a="1"/>
  <c r="BR196" i="4" s="1"/>
  <c r="AB196" i="4" a="1"/>
  <c r="AB196" i="4" s="1"/>
  <c r="AO196" i="4" s="1"/>
  <c r="AG196" i="4" a="1"/>
  <c r="AG196" i="4" s="1"/>
  <c r="AA196" i="4" a="1"/>
  <c r="AA196" i="4" s="1"/>
  <c r="BW196" i="4" s="1" a="1"/>
  <c r="BW196" i="4" s="1"/>
  <c r="AD196" i="4" a="1"/>
  <c r="AD196" i="4" s="1"/>
  <c r="AC196" i="4" a="1"/>
  <c r="AC196" i="4" s="1"/>
  <c r="AF196" i="4" a="1"/>
  <c r="AF196" i="4" s="1"/>
  <c r="BQ196" i="4" l="1" a="1"/>
  <c r="BQ196" i="4" s="1"/>
  <c r="BS196" i="4" s="1"/>
  <c r="BN196" i="4" a="1"/>
  <c r="BN196" i="4" s="1"/>
  <c r="BM196" i="4" a="1"/>
  <c r="BM196" i="4" s="1"/>
  <c r="BZ196" i="4" s="1"/>
  <c r="BL196" i="4" a="1"/>
  <c r="BL196" i="4" s="1"/>
  <c r="AL196" i="4" s="1" a="1"/>
  <c r="AL196" i="4" s="1"/>
  <c r="BO196" i="4" a="1"/>
  <c r="BO196" i="4" s="1"/>
  <c r="AE196" i="4"/>
  <c r="AI196" i="4" s="1"/>
  <c r="AH196" i="4"/>
  <c r="BP196" i="4" l="1"/>
  <c r="BT196" i="4" s="1"/>
  <c r="AM196" i="4" s="1"/>
  <c r="AR196" i="4"/>
  <c r="AP196" i="4"/>
  <c r="CC196" i="4"/>
  <c r="CA196" i="4"/>
  <c r="BX196" i="4"/>
  <c r="CB196" i="4"/>
  <c r="AQ196" i="4"/>
  <c r="BY196" i="4" l="1"/>
  <c r="BU196" i="4" s="1"/>
  <c r="BV196" i="4" s="1"/>
  <c r="AN196" i="4"/>
  <c r="AJ196" i="4" s="1"/>
  <c r="AK196" i="4" s="1"/>
  <c r="CD196" i="4" l="1"/>
  <c r="AS197" i="4" s="1"/>
  <c r="H197" i="4" l="1"/>
  <c r="I197" i="4" s="1" a="1"/>
  <c r="I197" i="4" s="1"/>
  <c r="M197" i="4" s="1" a="1"/>
  <c r="M197" i="4" s="1"/>
  <c r="AT197" i="4" a="1"/>
  <c r="AT197" i="4" s="1"/>
  <c r="AW197" i="4" s="1" a="1"/>
  <c r="AW197" i="4" s="1"/>
  <c r="L197" i="4" l="1" a="1"/>
  <c r="L197" i="4" s="1"/>
  <c r="K197" i="4" a="1"/>
  <c r="K197" i="4" s="1"/>
  <c r="N197" i="4" a="1"/>
  <c r="N197" i="4" s="1"/>
  <c r="O197" i="4" a="1"/>
  <c r="O197" i="4" s="1"/>
  <c r="AZ197" i="4" a="1"/>
  <c r="AZ197" i="4" s="1"/>
  <c r="AX197" i="4" a="1"/>
  <c r="AX197" i="4" s="1"/>
  <c r="AY197" i="4" a="1"/>
  <c r="AY197" i="4" s="1"/>
  <c r="AV197" i="4" a="1"/>
  <c r="AV197" i="4" s="1"/>
  <c r="BD197" i="4" a="1"/>
  <c r="BD197" i="4" s="1"/>
  <c r="BF197" i="4" s="1" a="1"/>
  <c r="BF197" i="4" s="1"/>
  <c r="AU197" i="4" a="1"/>
  <c r="AU197" i="4" s="1"/>
  <c r="BA197" i="4" a="1"/>
  <c r="BA197" i="4" s="1"/>
  <c r="BC197" i="4" a="1"/>
  <c r="BC197" i="4" s="1"/>
  <c r="BE197" i="4" s="1" a="1"/>
  <c r="BE197" i="4" s="1"/>
  <c r="BB197" i="4" a="1"/>
  <c r="BB197" i="4" s="1"/>
  <c r="S197" i="4" a="1"/>
  <c r="S197" i="4" s="1"/>
  <c r="U197" i="4" s="1" a="1"/>
  <c r="U197" i="4" s="1"/>
  <c r="R197" i="4" a="1"/>
  <c r="R197" i="4" s="1"/>
  <c r="T197" i="4" s="1" a="1"/>
  <c r="T197" i="4" s="1"/>
  <c r="P197" i="4" a="1"/>
  <c r="P197" i="4" s="1"/>
  <c r="Q197" i="4" a="1"/>
  <c r="Q197" i="4" s="1"/>
  <c r="J197" i="4" a="1"/>
  <c r="J197" i="4" s="1"/>
  <c r="BI197" i="4" l="1"/>
  <c r="BG197" i="4"/>
  <c r="BH197" i="4"/>
  <c r="V197" i="4"/>
  <c r="X197" i="4"/>
  <c r="Y197" i="4" s="1"/>
  <c r="Z197" i="4" s="1"/>
  <c r="W197" i="4"/>
  <c r="BJ197" i="4" l="1"/>
  <c r="BK197" i="4" s="1"/>
  <c r="AB197" i="4" a="1"/>
  <c r="AB197" i="4" s="1"/>
  <c r="AO197" i="4" s="1"/>
  <c r="AA197" i="4" a="1"/>
  <c r="AA197" i="4" s="1"/>
  <c r="BW197" i="4" s="1" a="1"/>
  <c r="BW197" i="4" s="1"/>
  <c r="AD197" i="4" a="1"/>
  <c r="AD197" i="4" s="1"/>
  <c r="AG197" i="4" a="1"/>
  <c r="AG197" i="4" s="1"/>
  <c r="AF197" i="4" a="1"/>
  <c r="AF197" i="4" s="1"/>
  <c r="AC197" i="4" a="1"/>
  <c r="AC197" i="4" s="1"/>
  <c r="BR197" i="4" a="1"/>
  <c r="BR197" i="4" s="1"/>
  <c r="BM197" i="4" a="1"/>
  <c r="BM197" i="4" s="1"/>
  <c r="BZ197" i="4" s="1"/>
  <c r="BQ197" i="4" a="1"/>
  <c r="BQ197" i="4" s="1"/>
  <c r="BL197" i="4" a="1"/>
  <c r="BL197" i="4" s="1"/>
  <c r="AL197" i="4" s="1" a="1"/>
  <c r="AL197" i="4" s="1"/>
  <c r="BN197" i="4" a="1"/>
  <c r="BN197" i="4" s="1"/>
  <c r="BO197" i="4" a="1"/>
  <c r="BO197" i="4" s="1"/>
  <c r="AE197" i="4" l="1"/>
  <c r="BS197" i="4"/>
  <c r="AI197" i="4"/>
  <c r="AH197" i="4"/>
  <c r="BP197" i="4"/>
  <c r="BT197" i="4" s="1"/>
  <c r="AM197" i="4" s="1"/>
  <c r="AQ197" i="4" l="1"/>
  <c r="CC197" i="4"/>
  <c r="BX197" i="4"/>
  <c r="BY197" i="4" s="1"/>
  <c r="BU197" i="4" s="1"/>
  <c r="BV197" i="4" s="1"/>
  <c r="CB197" i="4"/>
  <c r="CA197" i="4"/>
  <c r="AR197" i="4"/>
  <c r="AP197" i="4"/>
  <c r="AN197" i="4" l="1"/>
  <c r="AJ197" i="4" s="1"/>
  <c r="AK197" i="4" s="1"/>
  <c r="CD197" i="4" s="1"/>
  <c r="AS198" i="4" l="1"/>
  <c r="AT198" i="4" s="1" a="1"/>
  <c r="AT198" i="4" s="1"/>
  <c r="AZ198" i="4" s="1" a="1"/>
  <c r="AZ198" i="4" s="1"/>
  <c r="H198" i="4"/>
  <c r="AW198" i="4" l="1" a="1"/>
  <c r="AW198" i="4" s="1"/>
  <c r="AX198" i="4" a="1"/>
  <c r="AX198" i="4" s="1"/>
  <c r="AY198" i="4" a="1"/>
  <c r="AY198" i="4" s="1"/>
  <c r="I198" i="4" a="1"/>
  <c r="I198" i="4" s="1"/>
  <c r="Q198" i="4" s="1" a="1"/>
  <c r="Q198" i="4" s="1"/>
  <c r="AV198" i="4" a="1"/>
  <c r="AV198" i="4" s="1"/>
  <c r="BA198" i="4" a="1"/>
  <c r="BA198" i="4" s="1"/>
  <c r="BC198" i="4" a="1"/>
  <c r="BC198" i="4" s="1"/>
  <c r="BE198" i="4" s="1" a="1"/>
  <c r="BE198" i="4" s="1"/>
  <c r="AU198" i="4" a="1"/>
  <c r="AU198" i="4" s="1"/>
  <c r="BB198" i="4" a="1"/>
  <c r="BB198" i="4" s="1"/>
  <c r="BD198" i="4" a="1"/>
  <c r="BD198" i="4" s="1"/>
  <c r="BF198" i="4" s="1" a="1"/>
  <c r="BF198" i="4" s="1"/>
  <c r="L198" i="4" a="1"/>
  <c r="L198" i="4" s="1"/>
  <c r="O198" i="4" l="1" a="1"/>
  <c r="O198" i="4" s="1"/>
  <c r="M198" i="4" a="1"/>
  <c r="M198" i="4" s="1"/>
  <c r="S198" i="4" a="1"/>
  <c r="S198" i="4" s="1"/>
  <c r="U198" i="4" s="1" a="1"/>
  <c r="U198" i="4" s="1"/>
  <c r="R198" i="4" a="1"/>
  <c r="R198" i="4" s="1"/>
  <c r="T198" i="4" s="1" a="1"/>
  <c r="T198" i="4" s="1"/>
  <c r="J198" i="4" a="1"/>
  <c r="J198" i="4" s="1"/>
  <c r="K198" i="4" a="1"/>
  <c r="K198" i="4" s="1"/>
  <c r="N198" i="4" a="1"/>
  <c r="N198" i="4" s="1"/>
  <c r="P198" i="4" a="1"/>
  <c r="P198" i="4" s="1"/>
  <c r="BI198" i="4"/>
  <c r="BJ198" i="4" s="1"/>
  <c r="BK198" i="4" s="1"/>
  <c r="BG198" i="4"/>
  <c r="BH198" i="4"/>
  <c r="X198" i="4" l="1"/>
  <c r="V198" i="4"/>
  <c r="W198" i="4"/>
  <c r="BN198" i="4" a="1"/>
  <c r="BN198" i="4" s="1"/>
  <c r="BL198" i="4" a="1"/>
  <c r="BL198" i="4" s="1"/>
  <c r="AL198" i="4" s="1" a="1"/>
  <c r="AL198" i="4" s="1"/>
  <c r="BR198" i="4" a="1"/>
  <c r="BR198" i="4" s="1"/>
  <c r="BO198" i="4" a="1"/>
  <c r="BO198" i="4" s="1"/>
  <c r="BM198" i="4" a="1"/>
  <c r="BM198" i="4" s="1"/>
  <c r="BZ198" i="4" s="1"/>
  <c r="BQ198" i="4" a="1"/>
  <c r="BQ198" i="4" s="1"/>
  <c r="Y198" i="4" l="1"/>
  <c r="Z198" i="4" s="1"/>
  <c r="AB198" i="4" s="1" a="1"/>
  <c r="AB198" i="4" s="1"/>
  <c r="AO198" i="4" s="1"/>
  <c r="BS198" i="4"/>
  <c r="BP198" i="4"/>
  <c r="BT198" i="4" s="1"/>
  <c r="AD198" i="4" l="1" a="1"/>
  <c r="AD198" i="4" s="1"/>
  <c r="AC198" i="4" a="1"/>
  <c r="AC198" i="4" s="1"/>
  <c r="AE198" i="4" s="1"/>
  <c r="AG198" i="4" a="1"/>
  <c r="AG198" i="4" s="1"/>
  <c r="AF198" i="4" a="1"/>
  <c r="AF198" i="4" s="1"/>
  <c r="AA198" i="4" a="1"/>
  <c r="AA198" i="4" s="1"/>
  <c r="BW198" i="4" s="1" a="1"/>
  <c r="BW198" i="4" s="1"/>
  <c r="AM198" i="4"/>
  <c r="AI198" i="4" l="1"/>
  <c r="AH198" i="4"/>
  <c r="AR198" i="4" l="1"/>
  <c r="BX198" i="4"/>
  <c r="BY198" i="4" s="1"/>
  <c r="BU198" i="4" s="1"/>
  <c r="BV198" i="4" s="1"/>
  <c r="AP198" i="4"/>
  <c r="AQ198" i="4"/>
  <c r="CC198" i="4"/>
  <c r="CB198" i="4"/>
  <c r="CA198" i="4"/>
  <c r="AN198" i="4" l="1"/>
  <c r="AJ198" i="4" s="1"/>
  <c r="AK198" i="4" s="1"/>
  <c r="CD198" i="4" s="1"/>
  <c r="AS199" i="4" l="1"/>
  <c r="H199" i="4"/>
  <c r="I199" i="4" l="1" a="1"/>
  <c r="I199" i="4" s="1"/>
  <c r="N199" i="4" a="1"/>
  <c r="N199" i="4" s="1"/>
  <c r="M199" i="4" a="1"/>
  <c r="M199" i="4" s="1"/>
  <c r="L199" i="4" a="1"/>
  <c r="L199" i="4" s="1"/>
  <c r="K199" i="4" a="1"/>
  <c r="K199" i="4" s="1"/>
  <c r="O199" i="4" a="1"/>
  <c r="O199" i="4" s="1"/>
  <c r="AT199" i="4" a="1"/>
  <c r="AT199" i="4" s="1"/>
  <c r="AV199" i="4" s="1" a="1"/>
  <c r="AV199" i="4" s="1"/>
  <c r="AY199" i="4" l="1" a="1"/>
  <c r="AY199" i="4" s="1"/>
  <c r="AX199" i="4" a="1"/>
  <c r="AX199" i="4" s="1"/>
  <c r="AW199" i="4" a="1"/>
  <c r="AW199" i="4" s="1"/>
  <c r="AZ199" i="4" a="1"/>
  <c r="AZ199" i="4" s="1"/>
  <c r="BA199" i="4" a="1"/>
  <c r="BA199" i="4" s="1"/>
  <c r="BC199" i="4" a="1"/>
  <c r="BC199" i="4" s="1"/>
  <c r="BE199" i="4" s="1" a="1"/>
  <c r="BE199" i="4" s="1"/>
  <c r="AU199" i="4" a="1"/>
  <c r="AU199" i="4" s="1"/>
  <c r="BB199" i="4" a="1"/>
  <c r="BB199" i="4" s="1"/>
  <c r="BD199" i="4" a="1"/>
  <c r="BD199" i="4" s="1"/>
  <c r="BF199" i="4" s="1" a="1"/>
  <c r="BF199" i="4" s="1"/>
  <c r="S199" i="4" a="1"/>
  <c r="S199" i="4" s="1"/>
  <c r="U199" i="4" s="1" a="1"/>
  <c r="U199" i="4" s="1"/>
  <c r="Q199" i="4" a="1"/>
  <c r="Q199" i="4" s="1"/>
  <c r="J199" i="4" a="1"/>
  <c r="J199" i="4" s="1"/>
  <c r="R199" i="4" a="1"/>
  <c r="R199" i="4" s="1"/>
  <c r="T199" i="4" s="1" a="1"/>
  <c r="T199" i="4" s="1"/>
  <c r="P199" i="4" a="1"/>
  <c r="P199" i="4" s="1"/>
  <c r="W199" i="4" l="1"/>
  <c r="V199" i="4"/>
  <c r="X199" i="4"/>
  <c r="Y199" i="4" s="1"/>
  <c r="Z199" i="4" s="1"/>
  <c r="BG199" i="4"/>
  <c r="BH199" i="4"/>
  <c r="BI199" i="4"/>
  <c r="BJ199" i="4" s="1"/>
  <c r="BK199" i="4" s="1"/>
  <c r="AG199" i="4" l="1" a="1"/>
  <c r="AG199" i="4" s="1"/>
  <c r="AF199" i="4" a="1"/>
  <c r="AF199" i="4" s="1"/>
  <c r="AD199" i="4" a="1"/>
  <c r="AD199" i="4" s="1"/>
  <c r="AB199" i="4" a="1"/>
  <c r="AB199" i="4" s="1"/>
  <c r="AO199" i="4" s="1"/>
  <c r="AC199" i="4" a="1"/>
  <c r="AC199" i="4" s="1"/>
  <c r="AE199" i="4" s="1"/>
  <c r="AA199" i="4" a="1"/>
  <c r="AA199" i="4" s="1"/>
  <c r="BW199" i="4" s="1" a="1"/>
  <c r="BW199" i="4" s="1"/>
  <c r="BO199" i="4" a="1"/>
  <c r="BO199" i="4" s="1"/>
  <c r="BM199" i="4" a="1"/>
  <c r="BM199" i="4" s="1"/>
  <c r="BZ199" i="4" s="1"/>
  <c r="BQ199" i="4" a="1"/>
  <c r="BQ199" i="4" s="1"/>
  <c r="BN199" i="4" a="1"/>
  <c r="BN199" i="4" s="1"/>
  <c r="BR199" i="4" a="1"/>
  <c r="BR199" i="4" s="1"/>
  <c r="BL199" i="4" a="1"/>
  <c r="BL199" i="4" s="1"/>
  <c r="AL199" i="4" s="1" a="1"/>
  <c r="AL199" i="4" s="1"/>
  <c r="BP199" i="4" l="1"/>
  <c r="AI199" i="4"/>
  <c r="BS199" i="4"/>
  <c r="BT199" i="4"/>
  <c r="AH199" i="4"/>
  <c r="AP199" i="4" s="1"/>
  <c r="AM199" i="4" l="1"/>
  <c r="CB199" i="4"/>
  <c r="BX199" i="4"/>
  <c r="BY199" i="4" s="1"/>
  <c r="BU199" i="4" s="1"/>
  <c r="BV199" i="4" s="1"/>
  <c r="CA199" i="4"/>
  <c r="CC199" i="4"/>
  <c r="AQ199" i="4"/>
  <c r="AR199" i="4"/>
  <c r="AN199" i="4" l="1"/>
  <c r="AJ199" i="4" s="1"/>
  <c r="AK199" i="4" s="1"/>
  <c r="CD199" i="4" s="1"/>
  <c r="AS200" i="4" s="1"/>
  <c r="AT200" i="4" s="1" a="1"/>
  <c r="AT200" i="4" s="1"/>
  <c r="AZ200" i="4" s="1" a="1"/>
  <c r="AZ200" i="4" s="1"/>
  <c r="BC200" i="4" l="1" a="1"/>
  <c r="BC200" i="4" s="1"/>
  <c r="BE200" i="4" s="1" a="1"/>
  <c r="BE200" i="4" s="1"/>
  <c r="BD200" i="4" a="1"/>
  <c r="BD200" i="4" s="1"/>
  <c r="BF200" i="4" s="1" a="1"/>
  <c r="BF200" i="4" s="1"/>
  <c r="BG200" i="4" s="1"/>
  <c r="AX200" i="4" a="1"/>
  <c r="AX200" i="4" s="1"/>
  <c r="AW200" i="4" a="1"/>
  <c r="AW200" i="4" s="1"/>
  <c r="BA200" i="4" a="1"/>
  <c r="BA200" i="4" s="1"/>
  <c r="AU200" i="4" a="1"/>
  <c r="AU200" i="4" s="1"/>
  <c r="H200" i="4"/>
  <c r="AV200" i="4" a="1"/>
  <c r="AV200" i="4" s="1"/>
  <c r="AY200" i="4" a="1"/>
  <c r="AY200" i="4" s="1"/>
  <c r="BB200" i="4" a="1"/>
  <c r="BB200" i="4" s="1"/>
  <c r="BI200" i="4"/>
  <c r="I200" i="4" l="1" a="1"/>
  <c r="I200" i="4" s="1"/>
  <c r="N200" i="4" s="1" a="1"/>
  <c r="N200" i="4" s="1"/>
  <c r="BH200" i="4"/>
  <c r="BJ200" i="4"/>
  <c r="BK200" i="4" s="1"/>
  <c r="L200" i="4" a="1"/>
  <c r="L200" i="4" s="1"/>
  <c r="K200" i="4" a="1"/>
  <c r="K200" i="4" s="1"/>
  <c r="O200" i="4" a="1"/>
  <c r="O200" i="4" s="1"/>
  <c r="M200" i="4" a="1"/>
  <c r="M200" i="4" s="1"/>
  <c r="BQ200" i="4" a="1"/>
  <c r="BQ200" i="4" s="1"/>
  <c r="P200" i="4" a="1"/>
  <c r="P200" i="4" s="1"/>
  <c r="S200" i="4" a="1"/>
  <c r="S200" i="4" s="1"/>
  <c r="U200" i="4" s="1" a="1"/>
  <c r="U200" i="4" s="1"/>
  <c r="J200" i="4" a="1"/>
  <c r="J200" i="4" s="1"/>
  <c r="R200" i="4" l="1" a="1"/>
  <c r="R200" i="4" s="1"/>
  <c r="T200" i="4" s="1" a="1"/>
  <c r="T200" i="4" s="1"/>
  <c r="Q200" i="4" a="1"/>
  <c r="Q200" i="4" s="1"/>
  <c r="BO200" i="4" a="1"/>
  <c r="BO200" i="4" s="1"/>
  <c r="BM200" i="4" a="1"/>
  <c r="BM200" i="4" s="1"/>
  <c r="BZ200" i="4" s="1"/>
  <c r="BN200" i="4" a="1"/>
  <c r="BN200" i="4" s="1"/>
  <c r="BR200" i="4" a="1"/>
  <c r="BR200" i="4" s="1"/>
  <c r="BS200" i="4" s="1"/>
  <c r="BL200" i="4" a="1"/>
  <c r="BL200" i="4" s="1"/>
  <c r="AL200" i="4" s="1" a="1"/>
  <c r="AL200" i="4" s="1"/>
  <c r="X200" i="4"/>
  <c r="Y200" i="4" s="1"/>
  <c r="Z200" i="4" s="1"/>
  <c r="V200" i="4"/>
  <c r="W200" i="4"/>
  <c r="BP200" i="4" l="1"/>
  <c r="BT200" i="4" s="1"/>
  <c r="AM200" i="4" s="1"/>
  <c r="AA200" i="4" a="1"/>
  <c r="AA200" i="4" s="1"/>
  <c r="BW200" i="4" s="1" a="1"/>
  <c r="BW200" i="4" s="1"/>
  <c r="AB200" i="4" a="1"/>
  <c r="AB200" i="4" s="1"/>
  <c r="AO200" i="4" s="1"/>
  <c r="AF200" i="4" a="1"/>
  <c r="AF200" i="4" s="1"/>
  <c r="AC200" i="4" a="1"/>
  <c r="AC200" i="4" s="1"/>
  <c r="AG200" i="4" a="1"/>
  <c r="AG200" i="4" s="1"/>
  <c r="AD200" i="4" a="1"/>
  <c r="AD200" i="4" s="1"/>
  <c r="AE200" i="4" l="1"/>
  <c r="AI200" i="4" s="1"/>
  <c r="AH200" i="4"/>
  <c r="CC200" i="4" l="1"/>
  <c r="CB200" i="4"/>
  <c r="AP200" i="4"/>
  <c r="BX200" i="4"/>
  <c r="CA200" i="4"/>
  <c r="AQ200" i="4"/>
  <c r="AR200" i="4"/>
  <c r="AN200" i="4" l="1"/>
  <c r="AJ200" i="4" s="1"/>
  <c r="AK200" i="4" s="1"/>
  <c r="BY200" i="4"/>
  <c r="BU200" i="4" s="1"/>
  <c r="BV200" i="4" s="1"/>
  <c r="CD200" i="4" l="1"/>
  <c r="AS201" i="4" l="1"/>
  <c r="H201" i="4"/>
  <c r="I201" i="4" l="1" a="1"/>
  <c r="I201" i="4" s="1"/>
  <c r="O201" i="4" s="1" a="1"/>
  <c r="O201" i="4" s="1"/>
  <c r="N201" i="4" a="1"/>
  <c r="N201" i="4" s="1"/>
  <c r="K201" i="4" a="1"/>
  <c r="K201" i="4" s="1"/>
  <c r="L201" i="4" a="1"/>
  <c r="L201" i="4" s="1"/>
  <c r="AT201" i="4" a="1"/>
  <c r="AT201" i="4" s="1"/>
  <c r="AV201" i="4" s="1" a="1"/>
  <c r="AV201" i="4" s="1"/>
  <c r="BB201" i="4" l="1" a="1"/>
  <c r="BB201" i="4" s="1"/>
  <c r="BA201" i="4" a="1"/>
  <c r="BA201" i="4" s="1"/>
  <c r="BD201" i="4" a="1"/>
  <c r="BD201" i="4" s="1"/>
  <c r="BF201" i="4" s="1" a="1"/>
  <c r="BF201" i="4" s="1"/>
  <c r="BC201" i="4" a="1"/>
  <c r="BC201" i="4" s="1"/>
  <c r="BE201" i="4" s="1" a="1"/>
  <c r="BE201" i="4" s="1"/>
  <c r="AU201" i="4" a="1"/>
  <c r="AU201" i="4" s="1"/>
  <c r="AY201" i="4" a="1"/>
  <c r="AY201" i="4" s="1"/>
  <c r="AX201" i="4" a="1"/>
  <c r="AX201" i="4" s="1"/>
  <c r="AZ201" i="4" a="1"/>
  <c r="AZ201" i="4" s="1"/>
  <c r="AW201" i="4" a="1"/>
  <c r="AW201" i="4" s="1"/>
  <c r="M201" i="4" a="1"/>
  <c r="M201" i="4" s="1"/>
  <c r="R201" i="4" a="1"/>
  <c r="R201" i="4" s="1"/>
  <c r="T201" i="4" s="1" a="1"/>
  <c r="T201" i="4" s="1"/>
  <c r="J201" i="4" a="1"/>
  <c r="J201" i="4" s="1"/>
  <c r="S201" i="4" a="1"/>
  <c r="S201" i="4" s="1"/>
  <c r="U201" i="4" s="1" a="1"/>
  <c r="U201" i="4" s="1"/>
  <c r="P201" i="4" a="1"/>
  <c r="P201" i="4" s="1"/>
  <c r="Q201" i="4" a="1"/>
  <c r="Q201" i="4" s="1"/>
  <c r="X201" i="4" l="1"/>
  <c r="W201" i="4"/>
  <c r="V201" i="4"/>
  <c r="BG201" i="4"/>
  <c r="BI201" i="4"/>
  <c r="BJ201" i="4" s="1"/>
  <c r="BK201" i="4" s="1"/>
  <c r="BH201" i="4"/>
  <c r="Y201" i="4" l="1"/>
  <c r="Z201" i="4" s="1"/>
  <c r="BL201" i="4" a="1"/>
  <c r="BL201" i="4" s="1"/>
  <c r="AL201" i="4" s="1" a="1"/>
  <c r="AL201" i="4" s="1"/>
  <c r="BQ201" i="4" a="1"/>
  <c r="BQ201" i="4" s="1"/>
  <c r="BN201" i="4" a="1"/>
  <c r="BN201" i="4" s="1"/>
  <c r="BR201" i="4" a="1"/>
  <c r="BR201" i="4" s="1"/>
  <c r="BM201" i="4" a="1"/>
  <c r="BM201" i="4" s="1"/>
  <c r="BZ201" i="4" s="1"/>
  <c r="BO201" i="4" a="1"/>
  <c r="BO201" i="4" s="1"/>
  <c r="AC201" i="4" a="1"/>
  <c r="AC201" i="4" s="1"/>
  <c r="AF201" i="4" a="1"/>
  <c r="AF201" i="4" s="1"/>
  <c r="AB201" i="4" a="1"/>
  <c r="AB201" i="4" s="1"/>
  <c r="AO201" i="4" s="1"/>
  <c r="AG201" i="4" a="1"/>
  <c r="AG201" i="4" s="1"/>
  <c r="AA201" i="4" a="1"/>
  <c r="AA201" i="4" s="1"/>
  <c r="BW201" i="4" s="1" a="1"/>
  <c r="BW201" i="4" s="1"/>
  <c r="AD201" i="4" a="1"/>
  <c r="AD201" i="4" s="1"/>
  <c r="BP201" i="4" l="1"/>
  <c r="AH201" i="4"/>
  <c r="BS201" i="4"/>
  <c r="AR201" i="4" s="1"/>
  <c r="BT201" i="4"/>
  <c r="AE201" i="4"/>
  <c r="AI201" i="4" s="1"/>
  <c r="BX201" i="4" s="1"/>
  <c r="AM201" i="4" l="1"/>
  <c r="AN201" i="4" s="1"/>
  <c r="AJ201" i="4" s="1"/>
  <c r="AK201" i="4" s="1"/>
  <c r="CC201" i="4"/>
  <c r="CB201" i="4"/>
  <c r="CA201" i="4"/>
  <c r="AQ201" i="4"/>
  <c r="AP201" i="4"/>
  <c r="BY201" i="4"/>
  <c r="BU201" i="4" s="1"/>
  <c r="BV201" i="4" s="1"/>
  <c r="CD201" i="4" s="1"/>
  <c r="AS202" i="4" l="1"/>
  <c r="H202" i="4"/>
  <c r="I202" i="4" l="1" a="1"/>
  <c r="I202" i="4" s="1"/>
  <c r="L202" i="4" a="1"/>
  <c r="L202" i="4" s="1"/>
  <c r="K202" i="4" a="1"/>
  <c r="K202" i="4" s="1"/>
  <c r="O202" i="4" a="1"/>
  <c r="O202" i="4" s="1"/>
  <c r="N202" i="4" a="1"/>
  <c r="N202" i="4" s="1"/>
  <c r="AT202" i="4" a="1"/>
  <c r="AT202" i="4" s="1"/>
  <c r="AY202" i="4" s="1" a="1"/>
  <c r="AY202" i="4" s="1"/>
  <c r="AZ202" i="4" a="1"/>
  <c r="AZ202" i="4" s="1"/>
  <c r="AX202" i="4" a="1"/>
  <c r="AX202" i="4" s="1"/>
  <c r="AV202" i="4" l="1" a="1"/>
  <c r="AV202" i="4" s="1"/>
  <c r="AW202" i="4" a="1"/>
  <c r="AW202" i="4" s="1"/>
  <c r="BC202" i="4" a="1"/>
  <c r="BC202" i="4" s="1"/>
  <c r="BE202" i="4" s="1" a="1"/>
  <c r="BE202" i="4" s="1"/>
  <c r="BD202" i="4" a="1"/>
  <c r="BD202" i="4" s="1"/>
  <c r="BF202" i="4" s="1" a="1"/>
  <c r="BF202" i="4" s="1"/>
  <c r="BA202" i="4" a="1"/>
  <c r="BA202" i="4" s="1"/>
  <c r="BB202" i="4" a="1"/>
  <c r="BB202" i="4" s="1"/>
  <c r="AU202" i="4" a="1"/>
  <c r="AU202" i="4" s="1"/>
  <c r="M202" i="4" a="1"/>
  <c r="M202" i="4" s="1"/>
  <c r="R202" i="4" a="1"/>
  <c r="R202" i="4" s="1"/>
  <c r="T202" i="4" s="1" a="1"/>
  <c r="T202" i="4" s="1"/>
  <c r="Q202" i="4" a="1"/>
  <c r="Q202" i="4" s="1"/>
  <c r="S202" i="4" a="1"/>
  <c r="S202" i="4" s="1"/>
  <c r="U202" i="4" s="1" a="1"/>
  <c r="U202" i="4" s="1"/>
  <c r="J202" i="4" a="1"/>
  <c r="J202" i="4" s="1"/>
  <c r="P202" i="4" a="1"/>
  <c r="P202" i="4" s="1"/>
  <c r="V202" i="4" l="1"/>
  <c r="W202" i="4"/>
  <c r="X202" i="4"/>
  <c r="Y202" i="4" s="1"/>
  <c r="Z202" i="4" s="1"/>
  <c r="BH202" i="4"/>
  <c r="BG202" i="4"/>
  <c r="BI202" i="4"/>
  <c r="BJ202" i="4" s="1"/>
  <c r="BK202" i="4" s="1"/>
  <c r="BM202" i="4" l="1" a="1"/>
  <c r="BM202" i="4" s="1"/>
  <c r="BZ202" i="4" s="1"/>
  <c r="BQ202" i="4" a="1"/>
  <c r="BQ202" i="4" s="1"/>
  <c r="BO202" i="4" a="1"/>
  <c r="BO202" i="4" s="1"/>
  <c r="BN202" i="4" a="1"/>
  <c r="BN202" i="4" s="1"/>
  <c r="BR202" i="4" a="1"/>
  <c r="BR202" i="4" s="1"/>
  <c r="BL202" i="4" a="1"/>
  <c r="BL202" i="4" s="1"/>
  <c r="AL202" i="4" s="1" a="1"/>
  <c r="AL202" i="4" s="1"/>
  <c r="AG202" i="4" a="1"/>
  <c r="AG202" i="4" s="1"/>
  <c r="AA202" i="4" a="1"/>
  <c r="AA202" i="4" s="1"/>
  <c r="BW202" i="4" s="1" a="1"/>
  <c r="BW202" i="4" s="1"/>
  <c r="AF202" i="4" a="1"/>
  <c r="AF202" i="4" s="1"/>
  <c r="AC202" i="4" a="1"/>
  <c r="AC202" i="4" s="1"/>
  <c r="AB202" i="4" a="1"/>
  <c r="AB202" i="4" s="1"/>
  <c r="AO202" i="4" s="1"/>
  <c r="AD202" i="4" a="1"/>
  <c r="AD202" i="4" s="1"/>
  <c r="BS202" i="4" l="1"/>
  <c r="BP202" i="4"/>
  <c r="BT202" i="4" s="1"/>
  <c r="AM202" i="4" s="1"/>
  <c r="AE202" i="4"/>
  <c r="AI202" i="4" s="1"/>
  <c r="AH202" i="4"/>
  <c r="AP202" i="4" s="1"/>
  <c r="BX202" i="4" l="1"/>
  <c r="BY202" i="4" s="1"/>
  <c r="BU202" i="4" s="1"/>
  <c r="BV202" i="4" s="1"/>
  <c r="CA202" i="4"/>
  <c r="CC202" i="4"/>
  <c r="CB202" i="4"/>
  <c r="AQ202" i="4"/>
  <c r="AR202" i="4"/>
  <c r="AN202" i="4" l="1"/>
  <c r="AJ202" i="4" s="1"/>
  <c r="AK202" i="4" s="1"/>
  <c r="CD202" i="4" s="1"/>
  <c r="H203" i="4" l="1"/>
  <c r="AS203" i="4"/>
  <c r="AT203" i="4" s="1" a="1"/>
  <c r="AT203" i="4" s="1"/>
  <c r="I203" i="4" a="1"/>
  <c r="I203" i="4" s="1"/>
  <c r="M203" i="4" s="1" a="1"/>
  <c r="M203" i="4" s="1"/>
  <c r="N203" i="4" a="1"/>
  <c r="N203" i="4" s="1"/>
  <c r="K203" i="4" l="1" a="1"/>
  <c r="K203" i="4" s="1"/>
  <c r="L203" i="4" a="1"/>
  <c r="L203" i="4" s="1"/>
  <c r="AZ203" i="4" a="1"/>
  <c r="AZ203" i="4" s="1"/>
  <c r="AV203" i="4" a="1"/>
  <c r="AV203" i="4" s="1"/>
  <c r="AY203" i="4" a="1"/>
  <c r="AY203" i="4" s="1"/>
  <c r="AW203" i="4" a="1"/>
  <c r="AW203" i="4" s="1"/>
  <c r="O203" i="4" a="1"/>
  <c r="O203" i="4" s="1"/>
  <c r="S203" i="4" a="1"/>
  <c r="S203" i="4" s="1"/>
  <c r="U203" i="4" s="1" a="1"/>
  <c r="U203" i="4" s="1"/>
  <c r="Q203" i="4" a="1"/>
  <c r="Q203" i="4" s="1"/>
  <c r="P203" i="4" a="1"/>
  <c r="P203" i="4" s="1"/>
  <c r="J203" i="4" a="1"/>
  <c r="J203" i="4" s="1"/>
  <c r="R203" i="4" a="1"/>
  <c r="R203" i="4" s="1"/>
  <c r="T203" i="4" s="1" a="1"/>
  <c r="T203" i="4" s="1"/>
  <c r="AX203" i="4" a="1"/>
  <c r="AX203" i="4" s="1"/>
  <c r="BA203" i="4" a="1"/>
  <c r="BA203" i="4" s="1"/>
  <c r="BB203" i="4" a="1"/>
  <c r="BB203" i="4" s="1"/>
  <c r="BD203" i="4" a="1"/>
  <c r="BD203" i="4" s="1"/>
  <c r="BF203" i="4" s="1" a="1"/>
  <c r="BF203" i="4" s="1"/>
  <c r="BC203" i="4" a="1"/>
  <c r="BC203" i="4" s="1"/>
  <c r="BE203" i="4" s="1" a="1"/>
  <c r="BE203" i="4" s="1"/>
  <c r="AU203" i="4" a="1"/>
  <c r="AU203" i="4" s="1"/>
  <c r="W203" i="4" l="1"/>
  <c r="X203" i="4"/>
  <c r="Y203" i="4" s="1"/>
  <c r="Z203" i="4" s="1"/>
  <c r="V203" i="4"/>
  <c r="BH203" i="4"/>
  <c r="BG203" i="4"/>
  <c r="BI203" i="4"/>
  <c r="BJ203" i="4" s="1"/>
  <c r="BK203" i="4" s="1"/>
  <c r="BQ203" i="4" l="1" a="1"/>
  <c r="BQ203" i="4" s="1"/>
  <c r="BR203" i="4" a="1"/>
  <c r="BR203" i="4" s="1"/>
  <c r="BM203" i="4" a="1"/>
  <c r="BM203" i="4" s="1"/>
  <c r="BZ203" i="4" s="1"/>
  <c r="BL203" i="4" a="1"/>
  <c r="BL203" i="4" s="1"/>
  <c r="AL203" i="4" s="1" a="1"/>
  <c r="AL203" i="4" s="1"/>
  <c r="BO203" i="4" a="1"/>
  <c r="BO203" i="4" s="1"/>
  <c r="BN203" i="4" a="1"/>
  <c r="BN203" i="4" s="1"/>
  <c r="AD203" i="4" a="1"/>
  <c r="AD203" i="4" s="1"/>
  <c r="AC203" i="4" a="1"/>
  <c r="AC203" i="4" s="1"/>
  <c r="AB203" i="4" a="1"/>
  <c r="AB203" i="4" s="1"/>
  <c r="AO203" i="4" s="1"/>
  <c r="AG203" i="4" a="1"/>
  <c r="AG203" i="4" s="1"/>
  <c r="AF203" i="4" a="1"/>
  <c r="AF203" i="4" s="1"/>
  <c r="AA203" i="4" a="1"/>
  <c r="AA203" i="4" s="1"/>
  <c r="BW203" i="4" s="1" a="1"/>
  <c r="BW203" i="4" s="1"/>
  <c r="BP203" i="4" l="1"/>
  <c r="BT203" i="4" s="1"/>
  <c r="AE203" i="4"/>
  <c r="BS203" i="4"/>
  <c r="AH203" i="4"/>
  <c r="AI203" i="4"/>
  <c r="CB203" i="4" l="1"/>
  <c r="AR203" i="4"/>
  <c r="AM203" i="4"/>
  <c r="BX203" i="4"/>
  <c r="BY203" i="4" s="1"/>
  <c r="BU203" i="4" s="1"/>
  <c r="BV203" i="4" s="1"/>
  <c r="AP203" i="4"/>
  <c r="AQ203" i="4"/>
  <c r="CC203" i="4"/>
  <c r="CA203" i="4"/>
  <c r="AN203" i="4" l="1"/>
  <c r="AJ203" i="4" s="1"/>
  <c r="AK203" i="4" s="1"/>
  <c r="CD203" i="4" s="1"/>
  <c r="AS204" i="4" l="1"/>
  <c r="H204" i="4"/>
  <c r="I204" i="4" s="1" a="1"/>
  <c r="I204" i="4" s="1"/>
  <c r="N204" i="4" s="1" a="1"/>
  <c r="N204" i="4" s="1"/>
  <c r="AX204" i="4" a="1"/>
  <c r="AX204" i="4" s="1"/>
  <c r="AY204" i="4" a="1"/>
  <c r="AY204" i="4" s="1"/>
  <c r="AW204" i="4" a="1"/>
  <c r="AW204" i="4" s="1"/>
  <c r="AT204" i="4" a="1"/>
  <c r="AT204" i="4" s="1"/>
  <c r="AV204" i="4" a="1"/>
  <c r="AV204" i="4" s="1"/>
  <c r="O204" i="4" l="1" a="1"/>
  <c r="O204" i="4" s="1"/>
  <c r="M204" i="4" a="1"/>
  <c r="M204" i="4" s="1"/>
  <c r="K204" i="4" a="1"/>
  <c r="K204" i="4" s="1"/>
  <c r="AZ204" i="4" a="1"/>
  <c r="AZ204" i="4" s="1"/>
  <c r="BA204" i="4" a="1"/>
  <c r="BA204" i="4" s="1"/>
  <c r="BD204" i="4" a="1"/>
  <c r="BD204" i="4" s="1"/>
  <c r="BF204" i="4" s="1" a="1"/>
  <c r="BF204" i="4" s="1"/>
  <c r="BB204" i="4" a="1"/>
  <c r="BB204" i="4" s="1"/>
  <c r="AU204" i="4" a="1"/>
  <c r="AU204" i="4" s="1"/>
  <c r="BC204" i="4" a="1"/>
  <c r="BC204" i="4" s="1"/>
  <c r="BE204" i="4" s="1" a="1"/>
  <c r="BE204" i="4" s="1"/>
  <c r="L204" i="4" a="1"/>
  <c r="L204" i="4" s="1"/>
  <c r="R204" i="4" a="1"/>
  <c r="R204" i="4" s="1"/>
  <c r="T204" i="4" s="1" a="1"/>
  <c r="T204" i="4" s="1"/>
  <c r="J204" i="4" a="1"/>
  <c r="J204" i="4" s="1"/>
  <c r="P204" i="4" a="1"/>
  <c r="P204" i="4" s="1"/>
  <c r="S204" i="4" a="1"/>
  <c r="S204" i="4" s="1"/>
  <c r="U204" i="4" s="1" a="1"/>
  <c r="U204" i="4" s="1"/>
  <c r="Q204" i="4" a="1"/>
  <c r="Q204" i="4" s="1"/>
  <c r="W204" i="4" l="1"/>
  <c r="BI204" i="4"/>
  <c r="BJ204" i="4" s="1"/>
  <c r="BK204" i="4" s="1"/>
  <c r="BH204" i="4"/>
  <c r="BG204" i="4"/>
  <c r="X204" i="4"/>
  <c r="Y204" i="4" s="1"/>
  <c r="Z204" i="4" s="1"/>
  <c r="V204" i="4"/>
  <c r="AD204" i="4" l="1" a="1"/>
  <c r="AD204" i="4" s="1"/>
  <c r="AF204" i="4" a="1"/>
  <c r="AF204" i="4" s="1"/>
  <c r="AA204" i="4" a="1"/>
  <c r="AA204" i="4" s="1"/>
  <c r="BW204" i="4" s="1" a="1"/>
  <c r="BW204" i="4" s="1"/>
  <c r="AG204" i="4" a="1"/>
  <c r="AG204" i="4" s="1"/>
  <c r="AC204" i="4" a="1"/>
  <c r="AC204" i="4" s="1"/>
  <c r="AE204" i="4" s="1"/>
  <c r="AB204" i="4" a="1"/>
  <c r="AB204" i="4" s="1"/>
  <c r="AO204" i="4" s="1"/>
  <c r="BM204" i="4" a="1"/>
  <c r="BM204" i="4" s="1"/>
  <c r="BZ204" i="4" s="1"/>
  <c r="BR204" i="4" a="1"/>
  <c r="BR204" i="4" s="1"/>
  <c r="BO204" i="4" a="1"/>
  <c r="BO204" i="4" s="1"/>
  <c r="BQ204" i="4" a="1"/>
  <c r="BQ204" i="4" s="1"/>
  <c r="BN204" i="4" a="1"/>
  <c r="BN204" i="4" s="1"/>
  <c r="BL204" i="4" a="1"/>
  <c r="BL204" i="4" s="1"/>
  <c r="AL204" i="4" s="1" a="1"/>
  <c r="AL204" i="4" s="1"/>
  <c r="AH204" i="4" l="1"/>
  <c r="BP204" i="4"/>
  <c r="BT204" i="4" s="1"/>
  <c r="AI204" i="4"/>
  <c r="BS204" i="4"/>
  <c r="CB204" i="4" s="1"/>
  <c r="BX204" i="4" l="1"/>
  <c r="AM204" i="4"/>
  <c r="AN204" i="4" s="1"/>
  <c r="AJ204" i="4" s="1"/>
  <c r="AK204" i="4" s="1"/>
  <c r="AR204" i="4"/>
  <c r="AQ204" i="4"/>
  <c r="AP204" i="4"/>
  <c r="CA204" i="4"/>
  <c r="CC204" i="4"/>
  <c r="BY204" i="4" l="1"/>
  <c r="BU204" i="4" s="1"/>
  <c r="BV204" i="4" s="1"/>
  <c r="CD204" i="4" s="1"/>
  <c r="AS205" i="4" s="1"/>
  <c r="H205" i="4" l="1"/>
  <c r="I205" i="4" a="1"/>
  <c r="I205" i="4" s="1"/>
  <c r="N205" i="4" s="1" a="1"/>
  <c r="N205" i="4" s="1"/>
  <c r="K205" i="4" a="1"/>
  <c r="K205" i="4" s="1"/>
  <c r="L205" i="4" a="1"/>
  <c r="L205" i="4" s="1"/>
  <c r="AT205" i="4" a="1"/>
  <c r="AT205" i="4" s="1"/>
  <c r="AZ205" i="4" s="1" a="1"/>
  <c r="AZ205" i="4" s="1"/>
  <c r="AX205" i="4" l="1" a="1"/>
  <c r="AX205" i="4" s="1"/>
  <c r="M205" i="4" a="1"/>
  <c r="M205" i="4" s="1"/>
  <c r="AW205" i="4" a="1"/>
  <c r="AW205" i="4" s="1"/>
  <c r="AY205" i="4" a="1"/>
  <c r="AY205" i="4" s="1"/>
  <c r="AV205" i="4" a="1"/>
  <c r="AV205" i="4" s="1"/>
  <c r="BC205" i="4" a="1"/>
  <c r="BC205" i="4" s="1"/>
  <c r="BE205" i="4" s="1" a="1"/>
  <c r="BE205" i="4" s="1"/>
  <c r="BB205" i="4" a="1"/>
  <c r="BB205" i="4" s="1"/>
  <c r="AU205" i="4" a="1"/>
  <c r="AU205" i="4" s="1"/>
  <c r="BA205" i="4" a="1"/>
  <c r="BA205" i="4" s="1"/>
  <c r="BD205" i="4" a="1"/>
  <c r="BD205" i="4" s="1"/>
  <c r="BF205" i="4" s="1" a="1"/>
  <c r="BF205" i="4" s="1"/>
  <c r="O205" i="4" a="1"/>
  <c r="O205" i="4" s="1"/>
  <c r="S205" i="4" a="1"/>
  <c r="S205" i="4" s="1"/>
  <c r="U205" i="4" s="1" a="1"/>
  <c r="U205" i="4" s="1"/>
  <c r="Q205" i="4" a="1"/>
  <c r="Q205" i="4" s="1"/>
  <c r="P205" i="4" a="1"/>
  <c r="P205" i="4" s="1"/>
  <c r="J205" i="4" a="1"/>
  <c r="J205" i="4" s="1"/>
  <c r="R205" i="4" a="1"/>
  <c r="R205" i="4" s="1"/>
  <c r="T205" i="4" s="1" a="1"/>
  <c r="T205" i="4" s="1"/>
  <c r="V205" i="4" l="1"/>
  <c r="W205" i="4"/>
  <c r="X205" i="4"/>
  <c r="Y205" i="4" s="1"/>
  <c r="Z205" i="4" s="1"/>
  <c r="BH205" i="4"/>
  <c r="BG205" i="4"/>
  <c r="BI205" i="4"/>
  <c r="BJ205" i="4" s="1"/>
  <c r="BK205" i="4" s="1"/>
  <c r="BQ205" i="4" l="1" a="1"/>
  <c r="BQ205" i="4" s="1"/>
  <c r="BR205" i="4" a="1"/>
  <c r="BR205" i="4" s="1"/>
  <c r="BS205" i="4" s="1"/>
  <c r="BN205" i="4" a="1"/>
  <c r="BN205" i="4" s="1"/>
  <c r="BL205" i="4" a="1"/>
  <c r="BL205" i="4" s="1"/>
  <c r="AL205" i="4" s="1" a="1"/>
  <c r="AL205" i="4" s="1"/>
  <c r="BO205" i="4" a="1"/>
  <c r="BO205" i="4" s="1"/>
  <c r="BM205" i="4" a="1"/>
  <c r="BM205" i="4" s="1"/>
  <c r="BZ205" i="4" s="1"/>
  <c r="AF205" i="4" a="1"/>
  <c r="AF205" i="4" s="1"/>
  <c r="AC205" i="4" a="1"/>
  <c r="AC205" i="4" s="1"/>
  <c r="AA205" i="4" a="1"/>
  <c r="AA205" i="4" s="1"/>
  <c r="BW205" i="4" s="1" a="1"/>
  <c r="BW205" i="4" s="1"/>
  <c r="AG205" i="4" a="1"/>
  <c r="AG205" i="4" s="1"/>
  <c r="AD205" i="4" a="1"/>
  <c r="AD205" i="4" s="1"/>
  <c r="AB205" i="4" a="1"/>
  <c r="AB205" i="4" s="1"/>
  <c r="AO205" i="4" s="1"/>
  <c r="AH205" i="4" l="1"/>
  <c r="BP205" i="4"/>
  <c r="BT205" i="4" s="1"/>
  <c r="AM205" i="4" s="1"/>
  <c r="AP205" i="4"/>
  <c r="AQ205" i="4"/>
  <c r="AR205" i="4"/>
  <c r="CA205" i="4"/>
  <c r="CC205" i="4"/>
  <c r="CB205" i="4"/>
  <c r="AE205" i="4"/>
  <c r="AI205" i="4" s="1"/>
  <c r="BX205" i="4" s="1"/>
  <c r="BY205" i="4" s="1"/>
  <c r="BU205" i="4" s="1"/>
  <c r="BV205" i="4" s="1"/>
  <c r="AN205" i="4" l="1"/>
  <c r="AJ205" i="4" s="1"/>
  <c r="AK205" i="4" s="1"/>
  <c r="CD205" i="4" s="1"/>
  <c r="AS206" i="4" s="1"/>
  <c r="AT206" i="4" s="1" a="1"/>
  <c r="AT206" i="4" s="1"/>
  <c r="AW206" i="4" s="1" a="1"/>
  <c r="AW206" i="4" s="1"/>
  <c r="H206" i="4" l="1"/>
  <c r="AY206" i="4" a="1"/>
  <c r="AY206" i="4" s="1"/>
  <c r="AU206" i="4" a="1"/>
  <c r="AU206" i="4" s="1"/>
  <c r="BB206" i="4" a="1"/>
  <c r="BB206" i="4" s="1"/>
  <c r="AV206" i="4" a="1"/>
  <c r="AV206" i="4" s="1"/>
  <c r="BC206" i="4" a="1"/>
  <c r="BC206" i="4" s="1"/>
  <c r="BE206" i="4" s="1" a="1"/>
  <c r="BE206" i="4" s="1"/>
  <c r="AZ206" i="4" a="1"/>
  <c r="AZ206" i="4" s="1"/>
  <c r="AX206" i="4" a="1"/>
  <c r="AX206" i="4" s="1"/>
  <c r="BD206" i="4" a="1"/>
  <c r="BD206" i="4" s="1"/>
  <c r="BF206" i="4" s="1" a="1"/>
  <c r="BF206" i="4" s="1"/>
  <c r="BA206" i="4" a="1"/>
  <c r="BA206" i="4" s="1"/>
  <c r="I206" i="4" l="1" a="1"/>
  <c r="I206" i="4" s="1"/>
  <c r="K206" i="4" a="1"/>
  <c r="K206" i="4" s="1"/>
  <c r="L206" i="4" a="1"/>
  <c r="L206" i="4" s="1"/>
  <c r="BG206" i="4"/>
  <c r="BI206" i="4"/>
  <c r="BJ206" i="4" s="1"/>
  <c r="BK206" i="4" s="1"/>
  <c r="BO206" i="4" s="1" a="1"/>
  <c r="BO206" i="4" s="1"/>
  <c r="BH206" i="4"/>
  <c r="BM206" i="4" l="1" a="1"/>
  <c r="BM206" i="4" s="1"/>
  <c r="BZ206" i="4" s="1"/>
  <c r="BR206" i="4" a="1"/>
  <c r="BR206" i="4" s="1"/>
  <c r="BL206" i="4" a="1"/>
  <c r="BL206" i="4" s="1"/>
  <c r="M206" i="4" a="1"/>
  <c r="M206" i="4" s="1"/>
  <c r="P206" i="4" a="1"/>
  <c r="P206" i="4" s="1"/>
  <c r="J206" i="4" a="1"/>
  <c r="J206" i="4" s="1"/>
  <c r="Q206" i="4" a="1"/>
  <c r="Q206" i="4" s="1"/>
  <c r="S206" i="4" a="1"/>
  <c r="S206" i="4" s="1"/>
  <c r="U206" i="4" s="1" a="1"/>
  <c r="U206" i="4" s="1"/>
  <c r="R206" i="4" a="1"/>
  <c r="R206" i="4" s="1"/>
  <c r="T206" i="4" s="1" a="1"/>
  <c r="T206" i="4" s="1"/>
  <c r="N206" i="4" a="1"/>
  <c r="N206" i="4" s="1"/>
  <c r="O206" i="4" a="1"/>
  <c r="O206" i="4" s="1"/>
  <c r="BQ206" i="4" a="1"/>
  <c r="BQ206" i="4" s="1"/>
  <c r="BS206" i="4" s="1"/>
  <c r="BN206" i="4" a="1"/>
  <c r="BN206" i="4" s="1"/>
  <c r="BP206" i="4" s="1"/>
  <c r="W206" i="4" l="1"/>
  <c r="X206" i="4"/>
  <c r="Y206" i="4" s="1"/>
  <c r="Z206" i="4" s="1"/>
  <c r="V206" i="4"/>
  <c r="AL206" i="4" a="1"/>
  <c r="AL206" i="4" s="1"/>
  <c r="AM206" i="4" s="1"/>
  <c r="BT206" i="4"/>
  <c r="AD206" i="4" l="1" a="1"/>
  <c r="AD206" i="4" s="1"/>
  <c r="AF206" i="4" a="1"/>
  <c r="AF206" i="4" s="1"/>
  <c r="AB206" i="4" a="1"/>
  <c r="AB206" i="4" s="1"/>
  <c r="AO206" i="4" s="1"/>
  <c r="AA206" i="4" a="1"/>
  <c r="AA206" i="4" s="1"/>
  <c r="BW206" i="4" s="1" a="1"/>
  <c r="BW206" i="4" s="1"/>
  <c r="AG206" i="4" a="1"/>
  <c r="AG206" i="4" s="1"/>
  <c r="AH206" i="4" s="1"/>
  <c r="AC206" i="4" a="1"/>
  <c r="AC206" i="4" s="1"/>
  <c r="AE206" i="4" s="1"/>
  <c r="AI206" i="4" l="1"/>
  <c r="AR206" i="4"/>
  <c r="CA206" i="4"/>
  <c r="CC206" i="4"/>
  <c r="AQ206" i="4"/>
  <c r="AP206" i="4"/>
  <c r="BX206" i="4"/>
  <c r="BY206" i="4" s="1"/>
  <c r="BU206" i="4" s="1"/>
  <c r="BV206" i="4" s="1"/>
  <c r="CB206" i="4"/>
  <c r="AN206" i="4" l="1"/>
  <c r="AJ206" i="4" s="1"/>
  <c r="AK206" i="4" s="1"/>
  <c r="CD206" i="4" s="1"/>
  <c r="AS207" i="4" l="1"/>
  <c r="H207" i="4"/>
  <c r="I207" i="4" l="1" a="1"/>
  <c r="I207" i="4" s="1"/>
  <c r="L207" i="4" a="1"/>
  <c r="L207" i="4" s="1"/>
  <c r="M207" i="4" a="1"/>
  <c r="M207" i="4" s="1"/>
  <c r="K207" i="4" a="1"/>
  <c r="K207" i="4" s="1"/>
  <c r="N207" i="4" a="1"/>
  <c r="N207" i="4" s="1"/>
  <c r="O207" i="4" a="1"/>
  <c r="O207" i="4" s="1"/>
  <c r="AT207" i="4" a="1"/>
  <c r="AT207" i="4" s="1"/>
  <c r="AW207" i="4" a="1"/>
  <c r="AW207" i="4" s="1"/>
  <c r="AY207" i="4" a="1"/>
  <c r="AY207" i="4" s="1"/>
  <c r="AZ207" i="4" a="1"/>
  <c r="AZ207" i="4" s="1"/>
  <c r="AV207" i="4" a="1"/>
  <c r="AV207" i="4" s="1"/>
  <c r="AX207" i="4" l="1" a="1"/>
  <c r="AX207" i="4" s="1"/>
  <c r="BC207" i="4" a="1"/>
  <c r="BC207" i="4" s="1"/>
  <c r="BE207" i="4" s="1" a="1"/>
  <c r="BE207" i="4" s="1"/>
  <c r="BA207" i="4" a="1"/>
  <c r="BA207" i="4" s="1"/>
  <c r="BB207" i="4" a="1"/>
  <c r="BB207" i="4" s="1"/>
  <c r="BD207" i="4" a="1"/>
  <c r="BD207" i="4" s="1"/>
  <c r="BF207" i="4" s="1" a="1"/>
  <c r="BF207" i="4" s="1"/>
  <c r="AU207" i="4" a="1"/>
  <c r="AU207" i="4" s="1"/>
  <c r="S207" i="4" a="1"/>
  <c r="S207" i="4" s="1"/>
  <c r="U207" i="4" s="1" a="1"/>
  <c r="U207" i="4" s="1"/>
  <c r="R207" i="4" a="1"/>
  <c r="R207" i="4" s="1"/>
  <c r="T207" i="4" s="1" a="1"/>
  <c r="T207" i="4" s="1"/>
  <c r="P207" i="4" a="1"/>
  <c r="P207" i="4" s="1"/>
  <c r="Q207" i="4" a="1"/>
  <c r="Q207" i="4" s="1"/>
  <c r="J207" i="4" a="1"/>
  <c r="J207" i="4" s="1"/>
  <c r="X207" i="4" l="1"/>
  <c r="V207" i="4"/>
  <c r="W207" i="4"/>
  <c r="BI207" i="4"/>
  <c r="BJ207" i="4" s="1"/>
  <c r="BK207" i="4" s="1"/>
  <c r="BH207" i="4"/>
  <c r="BG207" i="4"/>
  <c r="Y207" i="4" l="1"/>
  <c r="Z207" i="4" s="1"/>
  <c r="BM207" i="4" a="1"/>
  <c r="BM207" i="4" s="1"/>
  <c r="BZ207" i="4" s="1"/>
  <c r="BR207" i="4" a="1"/>
  <c r="BR207" i="4" s="1"/>
  <c r="BL207" i="4" a="1"/>
  <c r="BL207" i="4" s="1"/>
  <c r="AL207" i="4" s="1" a="1"/>
  <c r="AL207" i="4" s="1"/>
  <c r="BN207" i="4" a="1"/>
  <c r="BN207" i="4" s="1"/>
  <c r="BQ207" i="4" a="1"/>
  <c r="BQ207" i="4" s="1"/>
  <c r="BO207" i="4" a="1"/>
  <c r="BO207" i="4" s="1"/>
  <c r="AA207" i="4" a="1"/>
  <c r="AA207" i="4" s="1"/>
  <c r="BW207" i="4" s="1" a="1"/>
  <c r="BW207" i="4" s="1"/>
  <c r="AB207" i="4" a="1"/>
  <c r="AB207" i="4" s="1"/>
  <c r="AO207" i="4" s="1"/>
  <c r="AG207" i="4" a="1"/>
  <c r="AG207" i="4" s="1"/>
  <c r="AC207" i="4" a="1"/>
  <c r="AC207" i="4" s="1"/>
  <c r="AD207" i="4" a="1"/>
  <c r="AD207" i="4" s="1"/>
  <c r="AF207" i="4" a="1"/>
  <c r="AF207" i="4" s="1"/>
  <c r="AE207" i="4" l="1"/>
  <c r="AI207" i="4" s="1"/>
  <c r="AH207" i="4"/>
  <c r="BP207" i="4"/>
  <c r="BT207" i="4" s="1"/>
  <c r="BS207" i="4"/>
  <c r="AR207" i="4" l="1"/>
  <c r="AP207" i="4"/>
  <c r="AQ207" i="4"/>
  <c r="AM207" i="4"/>
  <c r="CA207" i="4"/>
  <c r="CC207" i="4"/>
  <c r="CB207" i="4"/>
  <c r="BX207" i="4"/>
  <c r="BY207" i="4" s="1"/>
  <c r="BU207" i="4" s="1"/>
  <c r="BV207" i="4" s="1"/>
  <c r="AN207" i="4" l="1"/>
  <c r="AJ207" i="4" s="1"/>
  <c r="AK207" i="4" s="1"/>
  <c r="CD207" i="4" s="1"/>
  <c r="AS208" i="4" s="1"/>
  <c r="H208" i="4" l="1"/>
  <c r="I208" i="4" a="1"/>
  <c r="I208" i="4" s="1"/>
  <c r="L208" i="4" s="1" a="1"/>
  <c r="L208" i="4" s="1"/>
  <c r="O208" i="4" a="1"/>
  <c r="O208" i="4" s="1"/>
  <c r="N208" i="4" a="1"/>
  <c r="N208" i="4" s="1"/>
  <c r="M208" i="4" a="1"/>
  <c r="M208" i="4" s="1"/>
  <c r="AT208" i="4" a="1"/>
  <c r="AT208" i="4" s="1"/>
  <c r="AZ208" i="4" s="1" a="1"/>
  <c r="AZ208" i="4" s="1"/>
  <c r="AX208" i="4" a="1"/>
  <c r="AX208" i="4" s="1"/>
  <c r="AV208" i="4" a="1"/>
  <c r="AV208" i="4" s="1"/>
  <c r="AY208" i="4" a="1"/>
  <c r="AY208" i="4" s="1"/>
  <c r="K208" i="4" l="1" a="1"/>
  <c r="K208" i="4" s="1"/>
  <c r="AW208" i="4" a="1"/>
  <c r="AW208" i="4" s="1"/>
  <c r="BD208" i="4" a="1"/>
  <c r="BD208" i="4" s="1"/>
  <c r="BF208" i="4" s="1" a="1"/>
  <c r="BF208" i="4" s="1"/>
  <c r="BC208" i="4" a="1"/>
  <c r="BC208" i="4" s="1"/>
  <c r="BE208" i="4" s="1" a="1"/>
  <c r="BE208" i="4" s="1"/>
  <c r="BA208" i="4" a="1"/>
  <c r="BA208" i="4" s="1"/>
  <c r="BB208" i="4" a="1"/>
  <c r="BB208" i="4" s="1"/>
  <c r="AU208" i="4" a="1"/>
  <c r="AU208" i="4" s="1"/>
  <c r="S208" i="4" a="1"/>
  <c r="S208" i="4" s="1"/>
  <c r="U208" i="4" s="1" a="1"/>
  <c r="U208" i="4" s="1"/>
  <c r="R208" i="4" a="1"/>
  <c r="R208" i="4" s="1"/>
  <c r="T208" i="4" s="1" a="1"/>
  <c r="T208" i="4" s="1"/>
  <c r="P208" i="4" a="1"/>
  <c r="P208" i="4" s="1"/>
  <c r="Q208" i="4" a="1"/>
  <c r="Q208" i="4" s="1"/>
  <c r="J208" i="4" a="1"/>
  <c r="J208" i="4" s="1"/>
  <c r="W208" i="4" l="1"/>
  <c r="X208" i="4"/>
  <c r="Y208" i="4" s="1"/>
  <c r="Z208" i="4" s="1"/>
  <c r="V208" i="4"/>
  <c r="BI208" i="4"/>
  <c r="BJ208" i="4" s="1"/>
  <c r="BK208" i="4" s="1"/>
  <c r="BG208" i="4"/>
  <c r="BH208" i="4"/>
  <c r="AC208" i="4" l="1" a="1"/>
  <c r="AC208" i="4" s="1"/>
  <c r="AD208" i="4" a="1"/>
  <c r="AD208" i="4" s="1"/>
  <c r="AE208" i="4" s="1"/>
  <c r="AG208" i="4" a="1"/>
  <c r="AG208" i="4" s="1"/>
  <c r="AF208" i="4" a="1"/>
  <c r="AF208" i="4" s="1"/>
  <c r="AA208" i="4" a="1"/>
  <c r="AA208" i="4" s="1"/>
  <c r="BW208" i="4" s="1" a="1"/>
  <c r="BW208" i="4" s="1"/>
  <c r="AB208" i="4" a="1"/>
  <c r="AB208" i="4" s="1"/>
  <c r="AO208" i="4" s="1"/>
  <c r="BR208" i="4" a="1"/>
  <c r="BR208" i="4" s="1"/>
  <c r="BM208" i="4" a="1"/>
  <c r="BM208" i="4" s="1"/>
  <c r="BZ208" i="4" s="1"/>
  <c r="BL208" i="4" a="1"/>
  <c r="BL208" i="4" s="1"/>
  <c r="AL208" i="4" s="1" a="1"/>
  <c r="AL208" i="4" s="1"/>
  <c r="BQ208" i="4" a="1"/>
  <c r="BQ208" i="4" s="1"/>
  <c r="BN208" i="4" a="1"/>
  <c r="BN208" i="4" s="1"/>
  <c r="BO208" i="4" a="1"/>
  <c r="BO208" i="4" s="1"/>
  <c r="AI208" i="4" l="1"/>
  <c r="BS208" i="4"/>
  <c r="AH208" i="4"/>
  <c r="BP208" i="4"/>
  <c r="BT208" i="4" s="1"/>
  <c r="AM208" i="4" s="1"/>
  <c r="CC208" i="4" l="1"/>
  <c r="CA208" i="4"/>
  <c r="CB208" i="4"/>
  <c r="BX208" i="4"/>
  <c r="BY208" i="4" s="1"/>
  <c r="BU208" i="4" s="1"/>
  <c r="BV208" i="4" s="1"/>
  <c r="AP208" i="4"/>
  <c r="AQ208" i="4"/>
  <c r="AR208" i="4"/>
  <c r="AN208" i="4" l="1"/>
  <c r="AJ208" i="4" s="1"/>
  <c r="AK208" i="4" s="1"/>
  <c r="CD208" i="4" s="1"/>
  <c r="AS209" i="4" s="1"/>
  <c r="AT209" i="4" l="1" a="1"/>
  <c r="AT209" i="4" s="1"/>
  <c r="AZ209" i="4" a="1"/>
  <c r="AZ209" i="4" s="1"/>
  <c r="AW209" i="4" a="1"/>
  <c r="AW209" i="4" s="1"/>
  <c r="AY209" i="4" a="1"/>
  <c r="AY209" i="4" s="1"/>
  <c r="BA209" i="4" a="1"/>
  <c r="BA209" i="4" s="1"/>
  <c r="AV209" i="4" a="1"/>
  <c r="AV209" i="4" s="1"/>
  <c r="H209" i="4"/>
  <c r="L209" i="4" s="1" a="1"/>
  <c r="L209" i="4" s="1"/>
  <c r="I209" i="4" l="1" a="1"/>
  <c r="I209" i="4" s="1"/>
  <c r="N209" i="4" s="1" a="1"/>
  <c r="N209" i="4" s="1"/>
  <c r="O209" i="4" a="1"/>
  <c r="O209" i="4" s="1"/>
  <c r="M209" i="4" a="1"/>
  <c r="M209" i="4" s="1"/>
  <c r="AX209" i="4" a="1"/>
  <c r="AX209" i="4" s="1"/>
  <c r="AU209" i="4" a="1"/>
  <c r="AU209" i="4" s="1"/>
  <c r="BB209" i="4" a="1"/>
  <c r="BB209" i="4" s="1"/>
  <c r="BC209" i="4" a="1"/>
  <c r="BC209" i="4" s="1"/>
  <c r="BE209" i="4" s="1" a="1"/>
  <c r="BE209" i="4" s="1"/>
  <c r="BD209" i="4" a="1"/>
  <c r="BD209" i="4" s="1"/>
  <c r="BF209" i="4" s="1" a="1"/>
  <c r="BF209" i="4" s="1"/>
  <c r="K209" i="4" a="1"/>
  <c r="K209" i="4" s="1"/>
  <c r="S209" i="4" a="1"/>
  <c r="S209" i="4" s="1"/>
  <c r="U209" i="4" s="1" a="1"/>
  <c r="U209" i="4" s="1"/>
  <c r="P209" i="4" a="1"/>
  <c r="P209" i="4" s="1"/>
  <c r="Q209" i="4" a="1"/>
  <c r="Q209" i="4" s="1"/>
  <c r="R209" i="4" a="1"/>
  <c r="R209" i="4" s="1"/>
  <c r="T209" i="4" s="1" a="1"/>
  <c r="T209" i="4" s="1"/>
  <c r="J209" i="4" a="1"/>
  <c r="J209" i="4" s="1"/>
  <c r="BG209" i="4" l="1"/>
  <c r="BH209" i="4"/>
  <c r="BI209" i="4"/>
  <c r="BJ209" i="4" s="1"/>
  <c r="BK209" i="4" s="1"/>
  <c r="BQ209" i="4" s="1" a="1"/>
  <c r="BQ209" i="4" s="1"/>
  <c r="X209" i="4"/>
  <c r="W209" i="4"/>
  <c r="V209" i="4"/>
  <c r="BO209" i="4" l="1" a="1"/>
  <c r="BO209" i="4" s="1"/>
  <c r="BR209" i="4" a="1"/>
  <c r="BR209" i="4" s="1"/>
  <c r="BN209" i="4" a="1"/>
  <c r="BN209" i="4" s="1"/>
  <c r="BP209" i="4" s="1"/>
  <c r="BT209" i="4" s="1"/>
  <c r="BL209" i="4" a="1"/>
  <c r="BL209" i="4" s="1"/>
  <c r="AL209" i="4" s="1" a="1"/>
  <c r="AL209" i="4" s="1"/>
  <c r="BM209" i="4" a="1"/>
  <c r="BM209" i="4" s="1"/>
  <c r="BZ209" i="4" s="1"/>
  <c r="Y209" i="4"/>
  <c r="Z209" i="4" s="1"/>
  <c r="AA209" i="4" s="1" a="1"/>
  <c r="AA209" i="4" s="1"/>
  <c r="BW209" i="4" s="1" a="1"/>
  <c r="BW209" i="4" s="1"/>
  <c r="BS209" i="4"/>
  <c r="AB209" i="4" a="1"/>
  <c r="AB209" i="4" s="1"/>
  <c r="AO209" i="4" s="1"/>
  <c r="AM209" i="4" l="1"/>
  <c r="AG209" i="4" a="1"/>
  <c r="AG209" i="4" s="1"/>
  <c r="AD209" i="4" a="1"/>
  <c r="AD209" i="4" s="1"/>
  <c r="AF209" i="4" a="1"/>
  <c r="AF209" i="4" s="1"/>
  <c r="AH209" i="4" s="1"/>
  <c r="AC209" i="4" a="1"/>
  <c r="AC209" i="4" s="1"/>
  <c r="AE209" i="4" s="1"/>
  <c r="AI209" i="4" s="1"/>
  <c r="CA209" i="4" l="1"/>
  <c r="AR209" i="4"/>
  <c r="AQ209" i="4"/>
  <c r="AP209" i="4"/>
  <c r="CC209" i="4"/>
  <c r="CB209" i="4"/>
  <c r="BX209" i="4"/>
  <c r="BY209" i="4" s="1"/>
  <c r="BU209" i="4" s="1"/>
  <c r="BV209" i="4" s="1"/>
  <c r="AN209" i="4" l="1"/>
  <c r="AJ209" i="4" s="1"/>
  <c r="AK209" i="4" s="1"/>
  <c r="CD209" i="4" s="1"/>
  <c r="H210" i="4" l="1"/>
  <c r="AS210" i="4"/>
  <c r="AT210" i="4" s="1" a="1"/>
  <c r="AT210" i="4" s="1"/>
  <c r="AX210" i="4" s="1" a="1"/>
  <c r="AX210" i="4" s="1"/>
  <c r="I210" i="4" a="1"/>
  <c r="I210" i="4" s="1"/>
  <c r="O210" i="4" s="1" a="1"/>
  <c r="O210" i="4" s="1"/>
  <c r="N210" i="4" l="1" a="1"/>
  <c r="N210" i="4" s="1"/>
  <c r="K210" i="4" a="1"/>
  <c r="K210" i="4" s="1"/>
  <c r="M210" i="4" a="1"/>
  <c r="M210" i="4" s="1"/>
  <c r="L210" i="4" a="1"/>
  <c r="L210" i="4" s="1"/>
  <c r="AV210" i="4" a="1"/>
  <c r="AV210" i="4" s="1"/>
  <c r="AW210" i="4" a="1"/>
  <c r="AW210" i="4" s="1"/>
  <c r="AZ210" i="4" a="1"/>
  <c r="AZ210" i="4" s="1"/>
  <c r="AY210" i="4" a="1"/>
  <c r="AY210" i="4" s="1"/>
  <c r="S210" i="4" a="1"/>
  <c r="S210" i="4" s="1"/>
  <c r="U210" i="4" s="1" a="1"/>
  <c r="U210" i="4" s="1"/>
  <c r="J210" i="4" a="1"/>
  <c r="J210" i="4" s="1"/>
  <c r="P210" i="4" a="1"/>
  <c r="P210" i="4" s="1"/>
  <c r="Q210" i="4" a="1"/>
  <c r="Q210" i="4" s="1"/>
  <c r="R210" i="4" a="1"/>
  <c r="R210" i="4" s="1"/>
  <c r="T210" i="4" s="1" a="1"/>
  <c r="T210" i="4" s="1"/>
  <c r="AU210" i="4" a="1"/>
  <c r="AU210" i="4" s="1"/>
  <c r="BB210" i="4" a="1"/>
  <c r="BB210" i="4" s="1"/>
  <c r="BA210" i="4" a="1"/>
  <c r="BA210" i="4" s="1"/>
  <c r="BD210" i="4" a="1"/>
  <c r="BD210" i="4" s="1"/>
  <c r="BF210" i="4" s="1" a="1"/>
  <c r="BF210" i="4" s="1"/>
  <c r="BC210" i="4" a="1"/>
  <c r="BC210" i="4" s="1"/>
  <c r="BE210" i="4" s="1" a="1"/>
  <c r="BE210" i="4" s="1"/>
  <c r="BH210" i="4" l="1"/>
  <c r="BI210" i="4"/>
  <c r="BG210" i="4"/>
  <c r="V210" i="4"/>
  <c r="W210" i="4"/>
  <c r="X210" i="4"/>
  <c r="Y210" i="4" s="1"/>
  <c r="Z210" i="4" s="1"/>
  <c r="BJ210" i="4" l="1"/>
  <c r="BK210" i="4" s="1"/>
  <c r="BN210" i="4" s="1" a="1"/>
  <c r="BN210" i="4" s="1"/>
  <c r="AF210" i="4" a="1"/>
  <c r="AF210" i="4" s="1"/>
  <c r="AA210" i="4" a="1"/>
  <c r="AA210" i="4" s="1"/>
  <c r="BW210" i="4" s="1" a="1"/>
  <c r="BW210" i="4" s="1"/>
  <c r="AB210" i="4" a="1"/>
  <c r="AB210" i="4" s="1"/>
  <c r="AO210" i="4" s="1"/>
  <c r="AG210" i="4" a="1"/>
  <c r="AG210" i="4" s="1"/>
  <c r="AC210" i="4" a="1"/>
  <c r="AC210" i="4" s="1"/>
  <c r="AD210" i="4" a="1"/>
  <c r="AD210" i="4" s="1"/>
  <c r="AH210" i="4" l="1"/>
  <c r="BM210" i="4" a="1"/>
  <c r="BM210" i="4" s="1"/>
  <c r="BZ210" i="4" s="1"/>
  <c r="BQ210" i="4" a="1"/>
  <c r="BQ210" i="4" s="1"/>
  <c r="BR210" i="4" a="1"/>
  <c r="BR210" i="4" s="1"/>
  <c r="BO210" i="4" a="1"/>
  <c r="BO210" i="4" s="1"/>
  <c r="BP210" i="4" s="1"/>
  <c r="BL210" i="4" a="1"/>
  <c r="BL210" i="4" s="1"/>
  <c r="AL210" i="4" s="1" a="1"/>
  <c r="AL210" i="4" s="1"/>
  <c r="AE210" i="4"/>
  <c r="AI210" i="4" s="1"/>
  <c r="BX210" i="4" s="1"/>
  <c r="BS210" i="4" l="1"/>
  <c r="CC210" i="4" s="1"/>
  <c r="BT210" i="4"/>
  <c r="AP210" i="4" l="1"/>
  <c r="AQ210" i="4"/>
  <c r="AR210" i="4"/>
  <c r="CA210" i="4"/>
  <c r="CB210" i="4"/>
  <c r="AM210" i="4"/>
  <c r="AN210" i="4" s="1"/>
  <c r="AJ210" i="4" s="1"/>
  <c r="AK210" i="4" s="1"/>
  <c r="BY210" i="4" l="1"/>
  <c r="BU210" i="4" s="1"/>
  <c r="BV210" i="4" s="1"/>
  <c r="CD210" i="4" s="1"/>
  <c r="AS211" i="4" l="1"/>
  <c r="H211" i="4"/>
  <c r="I211" i="4" l="1" a="1"/>
  <c r="I211" i="4" s="1"/>
  <c r="O211" i="4" s="1" a="1"/>
  <c r="O211" i="4" s="1"/>
  <c r="N211" i="4" a="1"/>
  <c r="N211" i="4" s="1"/>
  <c r="AT211" i="4" a="1"/>
  <c r="AT211" i="4" s="1"/>
  <c r="AZ211" i="4" s="1" a="1"/>
  <c r="AZ211" i="4" s="1"/>
  <c r="L211" i="4" l="1" a="1"/>
  <c r="L211" i="4" s="1"/>
  <c r="AV211" i="4" a="1"/>
  <c r="AV211" i="4" s="1"/>
  <c r="AX211" i="4" a="1"/>
  <c r="AX211" i="4" s="1"/>
  <c r="AY211" i="4" a="1"/>
  <c r="AY211" i="4" s="1"/>
  <c r="AW211" i="4" a="1"/>
  <c r="AW211" i="4" s="1"/>
  <c r="M211" i="4" a="1"/>
  <c r="M211" i="4" s="1"/>
  <c r="BB211" i="4" a="1"/>
  <c r="BB211" i="4" s="1"/>
  <c r="BC211" i="4" a="1"/>
  <c r="BC211" i="4" s="1"/>
  <c r="BE211" i="4" s="1" a="1"/>
  <c r="BE211" i="4" s="1"/>
  <c r="AU211" i="4" a="1"/>
  <c r="AU211" i="4" s="1"/>
  <c r="BA211" i="4" a="1"/>
  <c r="BA211" i="4" s="1"/>
  <c r="BD211" i="4" a="1"/>
  <c r="BD211" i="4" s="1"/>
  <c r="BF211" i="4" s="1" a="1"/>
  <c r="BF211" i="4" s="1"/>
  <c r="K211" i="4" a="1"/>
  <c r="K211" i="4" s="1"/>
  <c r="J211" i="4" a="1"/>
  <c r="J211" i="4" s="1"/>
  <c r="R211" i="4" a="1"/>
  <c r="R211" i="4" s="1"/>
  <c r="T211" i="4" s="1" a="1"/>
  <c r="T211" i="4" s="1"/>
  <c r="Q211" i="4" a="1"/>
  <c r="Q211" i="4" s="1"/>
  <c r="P211" i="4" a="1"/>
  <c r="P211" i="4" s="1"/>
  <c r="S211" i="4" a="1"/>
  <c r="S211" i="4" s="1"/>
  <c r="U211" i="4" s="1" a="1"/>
  <c r="U211" i="4" s="1"/>
  <c r="BG211" i="4" l="1"/>
  <c r="BH211" i="4"/>
  <c r="BI211" i="4"/>
  <c r="BJ211" i="4" s="1"/>
  <c r="BK211" i="4" s="1"/>
  <c r="BM211" i="4" s="1" a="1"/>
  <c r="BM211" i="4" s="1"/>
  <c r="BZ211" i="4" s="1"/>
  <c r="V211" i="4"/>
  <c r="W211" i="4"/>
  <c r="X211" i="4"/>
  <c r="Y211" i="4" s="1"/>
  <c r="Z211" i="4" s="1"/>
  <c r="BR211" i="4" l="1" a="1"/>
  <c r="BR211" i="4" s="1"/>
  <c r="BL211" i="4" a="1"/>
  <c r="BL211" i="4" s="1"/>
  <c r="AL211" i="4" s="1" a="1"/>
  <c r="AL211" i="4" s="1"/>
  <c r="BN211" i="4" a="1"/>
  <c r="BN211" i="4" s="1"/>
  <c r="BO211" i="4" a="1"/>
  <c r="BO211" i="4" s="1"/>
  <c r="BQ211" i="4" a="1"/>
  <c r="BQ211" i="4" s="1"/>
  <c r="BS211" i="4" s="1"/>
  <c r="AD211" i="4" a="1"/>
  <c r="AD211" i="4" s="1"/>
  <c r="AG211" i="4" a="1"/>
  <c r="AG211" i="4" s="1"/>
  <c r="AA211" i="4" a="1"/>
  <c r="AA211" i="4" s="1"/>
  <c r="BW211" i="4" s="1" a="1"/>
  <c r="BW211" i="4" s="1"/>
  <c r="AC211" i="4" a="1"/>
  <c r="AC211" i="4" s="1"/>
  <c r="AB211" i="4" a="1"/>
  <c r="AB211" i="4" s="1"/>
  <c r="AO211" i="4" s="1"/>
  <c r="AF211" i="4" a="1"/>
  <c r="AF211" i="4" s="1"/>
  <c r="BP211" i="4" l="1"/>
  <c r="BT211" i="4" s="1"/>
  <c r="AE211" i="4"/>
  <c r="AI211" i="4" s="1"/>
  <c r="AH211" i="4"/>
  <c r="AQ211" i="4" s="1"/>
  <c r="AM211" i="4" l="1"/>
  <c r="CC211" i="4"/>
  <c r="AP211" i="4"/>
  <c r="AR211" i="4"/>
  <c r="BX211" i="4"/>
  <c r="BY211" i="4" s="1"/>
  <c r="BU211" i="4" s="1"/>
  <c r="BV211" i="4" s="1"/>
  <c r="CA211" i="4"/>
  <c r="CB211" i="4"/>
  <c r="AN211" i="4" l="1"/>
  <c r="AJ211" i="4" s="1"/>
  <c r="AK211" i="4" s="1"/>
  <c r="CD211" i="4" s="1"/>
  <c r="H212" i="4" l="1"/>
  <c r="AS212" i="4"/>
  <c r="AT212" i="4" l="1" a="1"/>
  <c r="AT212" i="4" s="1"/>
  <c r="AX212" i="4" s="1" a="1"/>
  <c r="AX212" i="4" s="1"/>
  <c r="I212" i="4" a="1"/>
  <c r="I212" i="4" s="1"/>
  <c r="L212" i="4" s="1" a="1"/>
  <c r="L212" i="4" s="1"/>
  <c r="AY212" i="4" l="1" a="1"/>
  <c r="AY212" i="4" s="1"/>
  <c r="AW212" i="4" a="1"/>
  <c r="AW212" i="4" s="1"/>
  <c r="O212" i="4" a="1"/>
  <c r="O212" i="4" s="1"/>
  <c r="M212" i="4" a="1"/>
  <c r="M212" i="4" s="1"/>
  <c r="N212" i="4" a="1"/>
  <c r="N212" i="4" s="1"/>
  <c r="AZ212" i="4" a="1"/>
  <c r="AZ212" i="4" s="1"/>
  <c r="K212" i="4" a="1"/>
  <c r="K212" i="4" s="1"/>
  <c r="R212" i="4" a="1"/>
  <c r="R212" i="4" s="1"/>
  <c r="T212" i="4" s="1" a="1"/>
  <c r="T212" i="4" s="1"/>
  <c r="S212" i="4" a="1"/>
  <c r="S212" i="4" s="1"/>
  <c r="U212" i="4" s="1" a="1"/>
  <c r="U212" i="4" s="1"/>
  <c r="J212" i="4" a="1"/>
  <c r="J212" i="4" s="1"/>
  <c r="P212" i="4" a="1"/>
  <c r="P212" i="4" s="1"/>
  <c r="Q212" i="4" a="1"/>
  <c r="Q212" i="4" s="1"/>
  <c r="AV212" i="4" a="1"/>
  <c r="AV212" i="4" s="1"/>
  <c r="BA212" i="4" a="1"/>
  <c r="BA212" i="4" s="1"/>
  <c r="AU212" i="4" a="1"/>
  <c r="AU212" i="4" s="1"/>
  <c r="BD212" i="4" a="1"/>
  <c r="BD212" i="4" s="1"/>
  <c r="BF212" i="4" s="1" a="1"/>
  <c r="BF212" i="4" s="1"/>
  <c r="BB212" i="4" a="1"/>
  <c r="BB212" i="4" s="1"/>
  <c r="BC212" i="4" a="1"/>
  <c r="BC212" i="4" s="1"/>
  <c r="BE212" i="4" s="1" a="1"/>
  <c r="BE212" i="4" s="1"/>
  <c r="W212" i="4" l="1"/>
  <c r="V212" i="4"/>
  <c r="X212" i="4"/>
  <c r="Y212" i="4" s="1"/>
  <c r="Z212" i="4" s="1"/>
  <c r="BH212" i="4"/>
  <c r="BI212" i="4"/>
  <c r="BG212" i="4"/>
  <c r="BJ212" i="4" l="1"/>
  <c r="BK212" i="4" s="1"/>
  <c r="BL212" i="4" s="1" a="1"/>
  <c r="BL212" i="4" s="1"/>
  <c r="AL212" i="4" s="1" a="1"/>
  <c r="AL212" i="4" s="1"/>
  <c r="AD212" i="4" a="1"/>
  <c r="AD212" i="4" s="1"/>
  <c r="AC212" i="4" a="1"/>
  <c r="AC212" i="4" s="1"/>
  <c r="AA212" i="4" a="1"/>
  <c r="AA212" i="4" s="1"/>
  <c r="BW212" i="4" s="1" a="1"/>
  <c r="BW212" i="4" s="1"/>
  <c r="AB212" i="4" a="1"/>
  <c r="AB212" i="4" s="1"/>
  <c r="AO212" i="4" s="1"/>
  <c r="AF212" i="4" a="1"/>
  <c r="AF212" i="4" s="1"/>
  <c r="AG212" i="4" a="1"/>
  <c r="AG212" i="4" s="1"/>
  <c r="BO212" i="4" l="1" a="1"/>
  <c r="BO212" i="4" s="1"/>
  <c r="BR212" i="4" a="1"/>
  <c r="BR212" i="4" s="1"/>
  <c r="BN212" i="4" a="1"/>
  <c r="BN212" i="4" s="1"/>
  <c r="BP212" i="4" s="1"/>
  <c r="BQ212" i="4" a="1"/>
  <c r="BQ212" i="4" s="1"/>
  <c r="BM212" i="4" a="1"/>
  <c r="BM212" i="4" s="1"/>
  <c r="BZ212" i="4" s="1"/>
  <c r="AH212" i="4"/>
  <c r="AE212" i="4"/>
  <c r="AI212" i="4" s="1"/>
  <c r="BS212" i="4" l="1"/>
  <c r="CC212" i="4" s="1"/>
  <c r="BT212" i="4"/>
  <c r="AQ212" i="4"/>
  <c r="BX212" i="4"/>
  <c r="CB212" i="4"/>
  <c r="CA212" i="4"/>
  <c r="AM212" i="4" l="1"/>
  <c r="AR212" i="4"/>
  <c r="AP212" i="4"/>
  <c r="AN212" i="4"/>
  <c r="AJ212" i="4" s="1"/>
  <c r="AK212" i="4" s="1"/>
  <c r="BY212" i="4"/>
  <c r="BU212" i="4" s="1"/>
  <c r="BV212" i="4" s="1"/>
  <c r="CD212" i="4" l="1"/>
  <c r="AS213" i="4" s="1"/>
  <c r="AT213" i="4" s="1" a="1"/>
  <c r="AT213" i="4" s="1"/>
  <c r="AW213" i="4" s="1" a="1"/>
  <c r="AW213" i="4" s="1"/>
  <c r="H213" i="4" l="1"/>
  <c r="I213" i="4" s="1" a="1"/>
  <c r="I213" i="4" s="1"/>
  <c r="O213" i="4" s="1" a="1"/>
  <c r="O213" i="4" s="1"/>
  <c r="AZ213" i="4" a="1"/>
  <c r="AZ213" i="4" s="1"/>
  <c r="AX213" i="4" a="1"/>
  <c r="AX213" i="4" s="1"/>
  <c r="AY213" i="4" a="1"/>
  <c r="AY213" i="4" s="1"/>
  <c r="AV213" i="4" a="1"/>
  <c r="AV213" i="4" s="1"/>
  <c r="BC213" i="4" a="1"/>
  <c r="BC213" i="4" s="1"/>
  <c r="BE213" i="4" s="1" a="1"/>
  <c r="BE213" i="4" s="1"/>
  <c r="BB213" i="4" a="1"/>
  <c r="BB213" i="4" s="1"/>
  <c r="BD213" i="4" a="1"/>
  <c r="BD213" i="4" s="1"/>
  <c r="BF213" i="4" s="1" a="1"/>
  <c r="BF213" i="4" s="1"/>
  <c r="BA213" i="4" a="1"/>
  <c r="BA213" i="4" s="1"/>
  <c r="AU213" i="4" a="1"/>
  <c r="AU213" i="4" s="1"/>
  <c r="M213" i="4" l="1" a="1"/>
  <c r="M213" i="4" s="1"/>
  <c r="K213" i="4" a="1"/>
  <c r="K213" i="4" s="1"/>
  <c r="L213" i="4" a="1"/>
  <c r="L213" i="4" s="1"/>
  <c r="N213" i="4" a="1"/>
  <c r="N213" i="4" s="1"/>
  <c r="S213" i="4" a="1"/>
  <c r="S213" i="4" s="1"/>
  <c r="U213" i="4" s="1" a="1"/>
  <c r="U213" i="4" s="1"/>
  <c r="J213" i="4" a="1"/>
  <c r="J213" i="4" s="1"/>
  <c r="Q213" i="4" a="1"/>
  <c r="Q213" i="4" s="1"/>
  <c r="R213" i="4" a="1"/>
  <c r="R213" i="4" s="1"/>
  <c r="T213" i="4" s="1" a="1"/>
  <c r="T213" i="4" s="1"/>
  <c r="P213" i="4" a="1"/>
  <c r="P213" i="4" s="1"/>
  <c r="BI213" i="4"/>
  <c r="BJ213" i="4" s="1"/>
  <c r="BK213" i="4" s="1"/>
  <c r="BG213" i="4"/>
  <c r="BH213" i="4"/>
  <c r="X213" i="4" l="1"/>
  <c r="W213" i="4"/>
  <c r="V213" i="4"/>
  <c r="BR213" i="4" a="1"/>
  <c r="BR213" i="4" s="1"/>
  <c r="BM213" i="4" a="1"/>
  <c r="BM213" i="4" s="1"/>
  <c r="BZ213" i="4" s="1"/>
  <c r="BN213" i="4" a="1"/>
  <c r="BN213" i="4" s="1"/>
  <c r="BL213" i="4" a="1"/>
  <c r="BL213" i="4" s="1"/>
  <c r="AL213" i="4" s="1" a="1"/>
  <c r="AL213" i="4" s="1"/>
  <c r="BO213" i="4" a="1"/>
  <c r="BO213" i="4" s="1"/>
  <c r="BQ213" i="4" a="1"/>
  <c r="BQ213" i="4" s="1"/>
  <c r="Y213" i="4" l="1"/>
  <c r="Z213" i="4" s="1"/>
  <c r="AC213" i="4" s="1" a="1"/>
  <c r="AC213" i="4" s="1"/>
  <c r="BP213" i="4"/>
  <c r="BT213" i="4" s="1"/>
  <c r="BS213" i="4"/>
  <c r="AF213" i="4" l="1" a="1"/>
  <c r="AF213" i="4" s="1"/>
  <c r="AD213" i="4" a="1"/>
  <c r="AD213" i="4" s="1"/>
  <c r="AG213" i="4" a="1"/>
  <c r="AG213" i="4" s="1"/>
  <c r="AA213" i="4" a="1"/>
  <c r="AA213" i="4" s="1"/>
  <c r="BW213" i="4" s="1" a="1"/>
  <c r="BW213" i="4" s="1"/>
  <c r="AB213" i="4" a="1"/>
  <c r="AB213" i="4" s="1"/>
  <c r="AO213" i="4" s="1"/>
  <c r="AE213" i="4"/>
  <c r="AI213" i="4" l="1"/>
  <c r="AM213" i="4" s="1"/>
  <c r="AH213" i="4"/>
  <c r="CA213" i="4" s="1"/>
  <c r="BX213" i="4" l="1"/>
  <c r="BY213" i="4" s="1"/>
  <c r="BU213" i="4" s="1"/>
  <c r="BV213" i="4" s="1"/>
  <c r="AQ213" i="4"/>
  <c r="AR213" i="4"/>
  <c r="CC213" i="4"/>
  <c r="AP213" i="4"/>
  <c r="CB213" i="4"/>
  <c r="AN213" i="4"/>
  <c r="AJ213" i="4" s="1"/>
  <c r="AK213" i="4" s="1"/>
  <c r="CD213" i="4" s="1"/>
  <c r="AS214" i="4" l="1"/>
  <c r="AT214" i="4" s="1" a="1"/>
  <c r="AT214" i="4" s="1"/>
  <c r="H214" i="4"/>
  <c r="I214" i="4" s="1" a="1"/>
  <c r="I214" i="4" s="1"/>
  <c r="L214" i="4" s="1" a="1"/>
  <c r="L214" i="4" s="1"/>
  <c r="M214" i="4" l="1" a="1"/>
  <c r="M214" i="4" s="1"/>
  <c r="N214" i="4" a="1"/>
  <c r="N214" i="4" s="1"/>
  <c r="O214" i="4" a="1"/>
  <c r="O214" i="4" s="1"/>
  <c r="AZ214" i="4" a="1"/>
  <c r="AZ214" i="4" s="1"/>
  <c r="AX214" i="4" a="1"/>
  <c r="AX214" i="4" s="1"/>
  <c r="BA214" i="4" a="1"/>
  <c r="BA214" i="4" s="1"/>
  <c r="AY214" i="4" a="1"/>
  <c r="AY214" i="4" s="1"/>
  <c r="AV214" i="4" a="1"/>
  <c r="AV214" i="4" s="1"/>
  <c r="BC214" i="4" a="1"/>
  <c r="BC214" i="4" s="1"/>
  <c r="BE214" i="4" s="1" a="1"/>
  <c r="BE214" i="4" s="1"/>
  <c r="BB214" i="4" a="1"/>
  <c r="BB214" i="4" s="1"/>
  <c r="AU214" i="4" a="1"/>
  <c r="AU214" i="4" s="1"/>
  <c r="BD214" i="4" a="1"/>
  <c r="BD214" i="4" s="1"/>
  <c r="BF214" i="4" s="1" a="1"/>
  <c r="BF214" i="4" s="1"/>
  <c r="AW214" i="4" a="1"/>
  <c r="AW214" i="4" s="1"/>
  <c r="K214" i="4" a="1"/>
  <c r="K214" i="4" s="1"/>
  <c r="P214" i="4" a="1"/>
  <c r="P214" i="4" s="1"/>
  <c r="S214" i="4" a="1"/>
  <c r="S214" i="4" s="1"/>
  <c r="U214" i="4" s="1" a="1"/>
  <c r="U214" i="4" s="1"/>
  <c r="J214" i="4" a="1"/>
  <c r="J214" i="4" s="1"/>
  <c r="Q214" i="4" a="1"/>
  <c r="Q214" i="4" s="1"/>
  <c r="R214" i="4" a="1"/>
  <c r="R214" i="4" s="1"/>
  <c r="T214" i="4" s="1" a="1"/>
  <c r="T214" i="4" s="1"/>
  <c r="BG214" i="4" l="1"/>
  <c r="BH214" i="4"/>
  <c r="BI214" i="4"/>
  <c r="BJ214" i="4" s="1"/>
  <c r="BK214" i="4" s="1"/>
  <c r="V214" i="4"/>
  <c r="W214" i="4"/>
  <c r="X214" i="4"/>
  <c r="Y214" i="4" s="1"/>
  <c r="Z214" i="4" s="1"/>
  <c r="AF214" i="4" s="1" a="1"/>
  <c r="AF214" i="4" s="1"/>
  <c r="AB214" i="4" l="1" a="1"/>
  <c r="AB214" i="4" s="1"/>
  <c r="AO214" i="4" s="1"/>
  <c r="AA214" i="4" a="1"/>
  <c r="AA214" i="4" s="1"/>
  <c r="BW214" i="4" s="1" a="1"/>
  <c r="BW214" i="4" s="1"/>
  <c r="AD214" i="4" a="1"/>
  <c r="AD214" i="4" s="1"/>
  <c r="AC214" i="4" a="1"/>
  <c r="AC214" i="4" s="1"/>
  <c r="BQ214" i="4" a="1"/>
  <c r="BQ214" i="4" s="1"/>
  <c r="BO214" i="4" a="1"/>
  <c r="BO214" i="4" s="1"/>
  <c r="BN214" i="4" a="1"/>
  <c r="BN214" i="4" s="1"/>
  <c r="BR214" i="4" a="1"/>
  <c r="BR214" i="4" s="1"/>
  <c r="BM214" i="4" a="1"/>
  <c r="BM214" i="4" s="1"/>
  <c r="BZ214" i="4" s="1"/>
  <c r="BL214" i="4" a="1"/>
  <c r="BL214" i="4" s="1"/>
  <c r="AL214" i="4" s="1" a="1"/>
  <c r="AL214" i="4" s="1"/>
  <c r="AG214" i="4" a="1"/>
  <c r="AG214" i="4" s="1"/>
  <c r="AH214" i="4" s="1"/>
  <c r="AE214" i="4"/>
  <c r="AI214" i="4" s="1"/>
  <c r="BP214" i="4" l="1"/>
  <c r="BX214" i="4"/>
  <c r="BT214" i="4"/>
  <c r="BS214" i="4"/>
  <c r="AR214" i="4" l="1"/>
  <c r="AQ214" i="4"/>
  <c r="AP214" i="4"/>
  <c r="AM214" i="4"/>
  <c r="BY214" i="4" s="1"/>
  <c r="BU214" i="4" s="1"/>
  <c r="BV214" i="4" s="1"/>
  <c r="CA214" i="4"/>
  <c r="CB214" i="4"/>
  <c r="CC214" i="4"/>
  <c r="AN214" i="4" l="1"/>
  <c r="AJ214" i="4" s="1"/>
  <c r="AK214" i="4" s="1"/>
  <c r="CD214" i="4" s="1"/>
  <c r="H215" i="4" s="1"/>
  <c r="AS215" i="4" l="1"/>
  <c r="AT215" i="4" s="1" a="1"/>
  <c r="AT215" i="4" s="1"/>
  <c r="AY215" i="4" s="1" a="1"/>
  <c r="AY215" i="4" s="1"/>
  <c r="I215" i="4" a="1"/>
  <c r="I215" i="4" s="1"/>
  <c r="L215" i="4" s="1" a="1"/>
  <c r="L215" i="4" s="1"/>
  <c r="N215" i="4" a="1"/>
  <c r="N215" i="4" s="1"/>
  <c r="M215" i="4" l="1" a="1"/>
  <c r="M215" i="4" s="1"/>
  <c r="O215" i="4" a="1"/>
  <c r="O215" i="4" s="1"/>
  <c r="AX215" i="4" a="1"/>
  <c r="AX215" i="4" s="1"/>
  <c r="AV215" i="4" a="1"/>
  <c r="AV215" i="4" s="1"/>
  <c r="AW215" i="4" a="1"/>
  <c r="AW215" i="4" s="1"/>
  <c r="AZ215" i="4" a="1"/>
  <c r="AZ215" i="4" s="1"/>
  <c r="BB215" i="4" a="1"/>
  <c r="BB215" i="4" s="1"/>
  <c r="BD215" i="4" a="1"/>
  <c r="BD215" i="4" s="1"/>
  <c r="BF215" i="4" s="1" a="1"/>
  <c r="BF215" i="4" s="1"/>
  <c r="AU215" i="4" a="1"/>
  <c r="AU215" i="4" s="1"/>
  <c r="BA215" i="4" a="1"/>
  <c r="BA215" i="4" s="1"/>
  <c r="BC215" i="4" a="1"/>
  <c r="BC215" i="4" s="1"/>
  <c r="BE215" i="4" s="1" a="1"/>
  <c r="BE215" i="4" s="1"/>
  <c r="K215" i="4" a="1"/>
  <c r="K215" i="4" s="1"/>
  <c r="R215" i="4" a="1"/>
  <c r="R215" i="4" s="1"/>
  <c r="T215" i="4" s="1" a="1"/>
  <c r="T215" i="4" s="1"/>
  <c r="P215" i="4" a="1"/>
  <c r="P215" i="4" s="1"/>
  <c r="S215" i="4" a="1"/>
  <c r="S215" i="4" s="1"/>
  <c r="U215" i="4" s="1" a="1"/>
  <c r="U215" i="4" s="1"/>
  <c r="J215" i="4" a="1"/>
  <c r="J215" i="4" s="1"/>
  <c r="Q215" i="4" a="1"/>
  <c r="Q215" i="4" s="1"/>
  <c r="BH215" i="4" l="1"/>
  <c r="BI215" i="4"/>
  <c r="BG215" i="4"/>
  <c r="X215" i="4"/>
  <c r="V215" i="4"/>
  <c r="W215" i="4"/>
  <c r="Y215" i="4" l="1"/>
  <c r="Z215" i="4" s="1"/>
  <c r="BJ215" i="4"/>
  <c r="BK215" i="4" s="1"/>
  <c r="BM215" i="4" s="1" a="1"/>
  <c r="BM215" i="4" s="1"/>
  <c r="BZ215" i="4" s="1"/>
  <c r="AG215" i="4" a="1"/>
  <c r="AG215" i="4" s="1"/>
  <c r="AF215" i="4" a="1"/>
  <c r="AF215" i="4" s="1"/>
  <c r="AA215" i="4" a="1"/>
  <c r="AA215" i="4" s="1"/>
  <c r="BW215" i="4" s="1" a="1"/>
  <c r="BW215" i="4" s="1"/>
  <c r="AC215" i="4" a="1"/>
  <c r="AC215" i="4" s="1"/>
  <c r="AD215" i="4" a="1"/>
  <c r="AD215" i="4" s="1"/>
  <c r="AB215" i="4" a="1"/>
  <c r="AB215" i="4" s="1"/>
  <c r="AO215" i="4" s="1"/>
  <c r="BO215" i="4" l="1" a="1"/>
  <c r="BO215" i="4" s="1"/>
  <c r="BR215" i="4" a="1"/>
  <c r="BR215" i="4" s="1"/>
  <c r="BQ215" i="4" a="1"/>
  <c r="BQ215" i="4" s="1"/>
  <c r="BN215" i="4" a="1"/>
  <c r="BN215" i="4" s="1"/>
  <c r="BP215" i="4" s="1"/>
  <c r="BL215" i="4" a="1"/>
  <c r="BL215" i="4" s="1"/>
  <c r="AL215" i="4" s="1" a="1"/>
  <c r="AL215" i="4" s="1"/>
  <c r="AE215" i="4"/>
  <c r="AI215" i="4" s="1"/>
  <c r="AH215" i="4"/>
  <c r="BS215" i="4" l="1"/>
  <c r="AQ215" i="4" s="1"/>
  <c r="BT215" i="4"/>
  <c r="BX215" i="4"/>
  <c r="CC215" i="4"/>
  <c r="AR215" i="4"/>
  <c r="AP215" i="4"/>
  <c r="CB215" i="4" l="1"/>
  <c r="CA215" i="4"/>
  <c r="AM215" i="4"/>
  <c r="BY215" i="4" s="1"/>
  <c r="BU215" i="4" s="1"/>
  <c r="BV215" i="4" s="1"/>
  <c r="AN215" i="4" l="1"/>
  <c r="AJ215" i="4" s="1"/>
  <c r="AK215" i="4" s="1"/>
  <c r="CD215" i="4" s="1"/>
  <c r="H216" i="4" s="1"/>
  <c r="I216" i="4" s="1" a="1"/>
  <c r="I216" i="4" s="1"/>
  <c r="N216" i="4" s="1" a="1"/>
  <c r="N216" i="4" s="1"/>
  <c r="AS216" i="4" l="1"/>
  <c r="AT216" i="4" s="1" a="1"/>
  <c r="AT216" i="4" s="1"/>
  <c r="AZ216" i="4" s="1" a="1"/>
  <c r="AZ216" i="4" s="1"/>
  <c r="K216" i="4" a="1"/>
  <c r="K216" i="4" s="1"/>
  <c r="AW216" i="4" a="1"/>
  <c r="AW216" i="4" s="1"/>
  <c r="L216" i="4" a="1"/>
  <c r="L216" i="4" s="1"/>
  <c r="M216" i="4" a="1"/>
  <c r="M216" i="4" s="1"/>
  <c r="AV216" i="4" a="1"/>
  <c r="AV216" i="4" s="1"/>
  <c r="O216" i="4" a="1"/>
  <c r="O216" i="4" s="1"/>
  <c r="AY216" i="4" a="1"/>
  <c r="AY216" i="4" s="1"/>
  <c r="P216" i="4" a="1"/>
  <c r="P216" i="4" s="1"/>
  <c r="S216" i="4" a="1"/>
  <c r="S216" i="4" s="1"/>
  <c r="U216" i="4" s="1" a="1"/>
  <c r="U216" i="4" s="1"/>
  <c r="Q216" i="4" a="1"/>
  <c r="Q216" i="4" s="1"/>
  <c r="J216" i="4" a="1"/>
  <c r="J216" i="4" s="1"/>
  <c r="R216" i="4" a="1"/>
  <c r="R216" i="4" s="1"/>
  <c r="T216" i="4" s="1" a="1"/>
  <c r="T216" i="4" s="1"/>
  <c r="AX216" i="4" a="1"/>
  <c r="AX216" i="4" s="1"/>
  <c r="BC216" i="4" a="1"/>
  <c r="BC216" i="4" s="1"/>
  <c r="BE216" i="4" s="1" a="1"/>
  <c r="BE216" i="4" s="1"/>
  <c r="BD216" i="4" a="1"/>
  <c r="BD216" i="4" s="1"/>
  <c r="BF216" i="4" s="1" a="1"/>
  <c r="BF216" i="4" s="1"/>
  <c r="BB216" i="4" a="1"/>
  <c r="BB216" i="4" s="1"/>
  <c r="BA216" i="4" a="1"/>
  <c r="BA216" i="4" s="1"/>
  <c r="AU216" i="4" a="1"/>
  <c r="AU216" i="4" s="1"/>
  <c r="V216" i="4" l="1"/>
  <c r="W216" i="4"/>
  <c r="X216" i="4"/>
  <c r="Y216" i="4" s="1"/>
  <c r="Z216" i="4" s="1"/>
  <c r="BG216" i="4"/>
  <c r="BH216" i="4"/>
  <c r="BI216" i="4"/>
  <c r="BJ216" i="4" s="1"/>
  <c r="BK216" i="4" s="1"/>
  <c r="AD216" i="4" l="1" a="1"/>
  <c r="AD216" i="4" s="1"/>
  <c r="AC216" i="4" a="1"/>
  <c r="AC216" i="4" s="1"/>
  <c r="AB216" i="4" a="1"/>
  <c r="AB216" i="4" s="1"/>
  <c r="AO216" i="4" s="1"/>
  <c r="AA216" i="4" a="1"/>
  <c r="AA216" i="4" s="1"/>
  <c r="BW216" i="4" s="1" a="1"/>
  <c r="BW216" i="4" s="1"/>
  <c r="AG216" i="4" a="1"/>
  <c r="AG216" i="4" s="1"/>
  <c r="AF216" i="4" a="1"/>
  <c r="AF216" i="4" s="1"/>
  <c r="BQ216" i="4" a="1"/>
  <c r="BQ216" i="4" s="1"/>
  <c r="BR216" i="4" a="1"/>
  <c r="BR216" i="4" s="1"/>
  <c r="BO216" i="4" a="1"/>
  <c r="BO216" i="4" s="1"/>
  <c r="BM216" i="4" a="1"/>
  <c r="BM216" i="4" s="1"/>
  <c r="BZ216" i="4" s="1"/>
  <c r="BL216" i="4" a="1"/>
  <c r="BL216" i="4" s="1"/>
  <c r="AL216" i="4" s="1" a="1"/>
  <c r="AL216" i="4" s="1"/>
  <c r="BN216" i="4" a="1"/>
  <c r="BN216" i="4" s="1"/>
  <c r="AE216" i="4" l="1"/>
  <c r="AI216" i="4" s="1"/>
  <c r="BP216" i="4"/>
  <c r="BT216" i="4" s="1"/>
  <c r="BS216" i="4"/>
  <c r="AH216" i="4"/>
  <c r="AM216" i="4" l="1"/>
  <c r="CB216" i="4"/>
  <c r="CC216" i="4"/>
  <c r="CA216" i="4"/>
  <c r="BX216" i="4"/>
  <c r="AQ216" i="4"/>
  <c r="AR216" i="4"/>
  <c r="AP216" i="4"/>
  <c r="BY216" i="4" l="1"/>
  <c r="BU216" i="4" s="1"/>
  <c r="BV216" i="4" s="1"/>
  <c r="AN216" i="4"/>
  <c r="AJ216" i="4" s="1"/>
  <c r="AK216" i="4" s="1"/>
  <c r="CD216" i="4" s="1"/>
  <c r="H217" i="4" l="1"/>
  <c r="AS217" i="4"/>
  <c r="AT217" i="4" l="1" a="1"/>
  <c r="AT217" i="4" s="1"/>
  <c r="AW217" i="4" s="1" a="1"/>
  <c r="AW217" i="4" s="1"/>
  <c r="I217" i="4" a="1"/>
  <c r="I217" i="4" s="1"/>
  <c r="O217" i="4" s="1" a="1"/>
  <c r="O217" i="4" s="1"/>
  <c r="AV217" i="4" l="1" a="1"/>
  <c r="AV217" i="4" s="1"/>
  <c r="AX217" i="4" a="1"/>
  <c r="AX217" i="4" s="1"/>
  <c r="AY217" i="4" a="1"/>
  <c r="AY217" i="4" s="1"/>
  <c r="K217" i="4" a="1"/>
  <c r="K217" i="4" s="1"/>
  <c r="L217" i="4" a="1"/>
  <c r="L217" i="4" s="1"/>
  <c r="N217" i="4" a="1"/>
  <c r="N217" i="4" s="1"/>
  <c r="M217" i="4" a="1"/>
  <c r="M217" i="4" s="1"/>
  <c r="Q217" i="4" a="1"/>
  <c r="Q217" i="4" s="1"/>
  <c r="P217" i="4" a="1"/>
  <c r="P217" i="4" s="1"/>
  <c r="R217" i="4" a="1"/>
  <c r="R217" i="4" s="1"/>
  <c r="T217" i="4" s="1" a="1"/>
  <c r="T217" i="4" s="1"/>
  <c r="S217" i="4" a="1"/>
  <c r="S217" i="4" s="1"/>
  <c r="U217" i="4" s="1" a="1"/>
  <c r="U217" i="4" s="1"/>
  <c r="J217" i="4" a="1"/>
  <c r="J217" i="4" s="1"/>
  <c r="AZ217" i="4" a="1"/>
  <c r="AZ217" i="4" s="1"/>
  <c r="BB217" i="4" a="1"/>
  <c r="BB217" i="4" s="1"/>
  <c r="BD217" i="4" a="1"/>
  <c r="BD217" i="4" s="1"/>
  <c r="BF217" i="4" s="1" a="1"/>
  <c r="BF217" i="4" s="1"/>
  <c r="BC217" i="4" a="1"/>
  <c r="BC217" i="4" s="1"/>
  <c r="BE217" i="4" s="1" a="1"/>
  <c r="BE217" i="4" s="1"/>
  <c r="AU217" i="4" a="1"/>
  <c r="AU217" i="4" s="1"/>
  <c r="BA217" i="4" a="1"/>
  <c r="BA217" i="4" s="1"/>
  <c r="X217" i="4" l="1"/>
  <c r="V217" i="4"/>
  <c r="W217" i="4"/>
  <c r="BG217" i="4"/>
  <c r="BI217" i="4"/>
  <c r="BH217" i="4"/>
  <c r="Y217" i="4" l="1"/>
  <c r="Z217" i="4" s="1"/>
  <c r="BJ217" i="4"/>
  <c r="BK217" i="4" s="1"/>
  <c r="BO217" i="4" s="1" a="1"/>
  <c r="BO217" i="4" s="1"/>
  <c r="AF217" i="4" a="1"/>
  <c r="AF217" i="4" s="1"/>
  <c r="AG217" i="4" a="1"/>
  <c r="AG217" i="4" s="1"/>
  <c r="AD217" i="4" a="1"/>
  <c r="AD217" i="4" s="1"/>
  <c r="AC217" i="4" a="1"/>
  <c r="AC217" i="4" s="1"/>
  <c r="AB217" i="4" a="1"/>
  <c r="AB217" i="4" s="1"/>
  <c r="AO217" i="4" s="1"/>
  <c r="AA217" i="4" a="1"/>
  <c r="AA217" i="4" s="1"/>
  <c r="BW217" i="4" s="1" a="1"/>
  <c r="BW217" i="4" s="1"/>
  <c r="BL217" i="4" l="1" a="1"/>
  <c r="BL217" i="4" s="1"/>
  <c r="AL217" i="4" s="1" a="1"/>
  <c r="AL217" i="4" s="1"/>
  <c r="BM217" i="4" a="1"/>
  <c r="BM217" i="4" s="1"/>
  <c r="BZ217" i="4" s="1"/>
  <c r="BN217" i="4" a="1"/>
  <c r="BN217" i="4" s="1"/>
  <c r="BP217" i="4" s="1"/>
  <c r="BR217" i="4" a="1"/>
  <c r="BR217" i="4" s="1"/>
  <c r="BQ217" i="4" a="1"/>
  <c r="BQ217" i="4" s="1"/>
  <c r="AE217" i="4"/>
  <c r="AI217" i="4" s="1"/>
  <c r="AH217" i="4"/>
  <c r="BT217" i="4" l="1"/>
  <c r="BS217" i="4"/>
  <c r="BX217" i="4"/>
  <c r="AM217" i="4" l="1"/>
  <c r="BY217" i="4" s="1"/>
  <c r="BU217" i="4" s="1"/>
  <c r="BV217" i="4" s="1"/>
  <c r="CB217" i="4"/>
  <c r="CA217" i="4"/>
  <c r="CC217" i="4"/>
  <c r="AN217" i="4"/>
  <c r="AJ217" i="4" s="1"/>
  <c r="AK217" i="4" s="1"/>
  <c r="CD217" i="4" s="1"/>
  <c r="AS218" i="4" s="1"/>
  <c r="AQ217" i="4"/>
  <c r="AR217" i="4"/>
  <c r="AP217" i="4"/>
  <c r="H218" i="4" l="1"/>
  <c r="I218" i="4" s="1" a="1"/>
  <c r="I218" i="4" s="1"/>
  <c r="L218" i="4" s="1" a="1"/>
  <c r="L218" i="4" s="1"/>
  <c r="AT218" i="4" a="1"/>
  <c r="AT218" i="4" s="1"/>
  <c r="AX218" i="4" s="1" a="1"/>
  <c r="AX218" i="4" s="1"/>
  <c r="AZ218" i="4" l="1" a="1"/>
  <c r="AZ218" i="4" s="1"/>
  <c r="AY218" i="4" a="1"/>
  <c r="AY218" i="4" s="1"/>
  <c r="AV218" i="4" a="1"/>
  <c r="AV218" i="4" s="1"/>
  <c r="N218" i="4" a="1"/>
  <c r="N218" i="4" s="1"/>
  <c r="O218" i="4" a="1"/>
  <c r="O218" i="4" s="1"/>
  <c r="M218" i="4" a="1"/>
  <c r="M218" i="4" s="1"/>
  <c r="AW218" i="4" a="1"/>
  <c r="AW218" i="4" s="1"/>
  <c r="BA218" i="4" a="1"/>
  <c r="BA218" i="4" s="1"/>
  <c r="AU218" i="4" a="1"/>
  <c r="AU218" i="4" s="1"/>
  <c r="BB218" i="4" a="1"/>
  <c r="BB218" i="4" s="1"/>
  <c r="BD218" i="4" a="1"/>
  <c r="BD218" i="4" s="1"/>
  <c r="BF218" i="4" s="1" a="1"/>
  <c r="BF218" i="4" s="1"/>
  <c r="BC218" i="4" a="1"/>
  <c r="BC218" i="4" s="1"/>
  <c r="BE218" i="4" s="1" a="1"/>
  <c r="BE218" i="4" s="1"/>
  <c r="K218" i="4" a="1"/>
  <c r="K218" i="4" s="1"/>
  <c r="R218" i="4" a="1"/>
  <c r="R218" i="4" s="1"/>
  <c r="T218" i="4" s="1" a="1"/>
  <c r="T218" i="4" s="1"/>
  <c r="P218" i="4" a="1"/>
  <c r="P218" i="4" s="1"/>
  <c r="J218" i="4" a="1"/>
  <c r="J218" i="4" s="1"/>
  <c r="S218" i="4" a="1"/>
  <c r="S218" i="4" s="1"/>
  <c r="U218" i="4" s="1" a="1"/>
  <c r="U218" i="4" s="1"/>
  <c r="Q218" i="4" a="1"/>
  <c r="Q218" i="4" s="1"/>
  <c r="BI218" i="4" l="1"/>
  <c r="BG218" i="4"/>
  <c r="BH218" i="4"/>
  <c r="X218" i="4"/>
  <c r="Y218" i="4" s="1"/>
  <c r="Z218" i="4" s="1"/>
  <c r="V218" i="4"/>
  <c r="W218" i="4"/>
  <c r="BJ218" i="4" l="1"/>
  <c r="BK218" i="4" s="1"/>
  <c r="BL218" i="4" s="1" a="1"/>
  <c r="BL218" i="4" s="1"/>
  <c r="AL218" i="4" s="1" a="1"/>
  <c r="AL218" i="4" s="1"/>
  <c r="AF218" i="4" a="1"/>
  <c r="AF218" i="4" s="1"/>
  <c r="AD218" i="4" a="1"/>
  <c r="AD218" i="4" s="1"/>
  <c r="AA218" i="4" a="1"/>
  <c r="AA218" i="4" s="1"/>
  <c r="BW218" i="4" s="1" a="1"/>
  <c r="BW218" i="4" s="1"/>
  <c r="AB218" i="4" a="1"/>
  <c r="AB218" i="4" s="1"/>
  <c r="AO218" i="4" s="1"/>
  <c r="AG218" i="4" a="1"/>
  <c r="AG218" i="4" s="1"/>
  <c r="AC218" i="4" a="1"/>
  <c r="AC218" i="4" s="1"/>
  <c r="BN218" i="4" l="1" a="1"/>
  <c r="BN218" i="4" s="1"/>
  <c r="BO218" i="4" a="1"/>
  <c r="BO218" i="4" s="1"/>
  <c r="BP218" i="4" s="1"/>
  <c r="BR218" i="4" a="1"/>
  <c r="BR218" i="4" s="1"/>
  <c r="BQ218" i="4" a="1"/>
  <c r="BQ218" i="4" s="1"/>
  <c r="BM218" i="4" a="1"/>
  <c r="BM218" i="4" s="1"/>
  <c r="BZ218" i="4" s="1"/>
  <c r="AE218" i="4"/>
  <c r="AI218" i="4" s="1"/>
  <c r="AH218" i="4"/>
  <c r="BT218" i="4" l="1"/>
  <c r="BS218" i="4"/>
  <c r="AR218" i="4" s="1"/>
  <c r="BX218" i="4"/>
  <c r="CC218" i="4" l="1"/>
  <c r="CB218" i="4"/>
  <c r="CA218" i="4"/>
  <c r="AQ218" i="4"/>
  <c r="AP218" i="4"/>
  <c r="AM218" i="4"/>
  <c r="AN218" i="4" s="1"/>
  <c r="AJ218" i="4" s="1"/>
  <c r="AK218" i="4" s="1"/>
  <c r="BY218" i="4" l="1"/>
  <c r="BU218" i="4" s="1"/>
  <c r="BV218" i="4" s="1"/>
  <c r="CD218" i="4" s="1"/>
  <c r="H219" i="4" l="1"/>
  <c r="I219" i="4" s="1" a="1"/>
  <c r="I219" i="4" s="1"/>
  <c r="O219" i="4" s="1" a="1"/>
  <c r="O219" i="4" s="1"/>
  <c r="AS219" i="4"/>
  <c r="AT219" i="4" s="1" a="1"/>
  <c r="AT219" i="4" s="1"/>
  <c r="AW219" i="4" s="1" a="1"/>
  <c r="AW219" i="4" s="1"/>
  <c r="N219" i="4" a="1"/>
  <c r="N219" i="4" s="1"/>
  <c r="BC219" i="4" a="1"/>
  <c r="BC219" i="4" s="1"/>
  <c r="BE219" i="4" s="1" a="1"/>
  <c r="BE219" i="4" s="1"/>
  <c r="M219" i="4" a="1"/>
  <c r="M219" i="4" s="1"/>
  <c r="K219" i="4" a="1"/>
  <c r="K219" i="4" s="1"/>
  <c r="AV219" i="4" a="1"/>
  <c r="AV219" i="4" s="1"/>
  <c r="BB219" i="4" l="1" a="1"/>
  <c r="BB219" i="4" s="1"/>
  <c r="AX219" i="4" a="1"/>
  <c r="AX219" i="4" s="1"/>
  <c r="AU219" i="4" a="1"/>
  <c r="AU219" i="4" s="1"/>
  <c r="BD219" i="4" a="1"/>
  <c r="BD219" i="4" s="1"/>
  <c r="BF219" i="4" s="1" a="1"/>
  <c r="BF219" i="4" s="1"/>
  <c r="BH219" i="4" s="1"/>
  <c r="R219" i="4" a="1"/>
  <c r="R219" i="4" s="1"/>
  <c r="T219" i="4" s="1" a="1"/>
  <c r="T219" i="4" s="1"/>
  <c r="Q219" i="4" a="1"/>
  <c r="Q219" i="4" s="1"/>
  <c r="S219" i="4" a="1"/>
  <c r="S219" i="4" s="1"/>
  <c r="U219" i="4" s="1" a="1"/>
  <c r="U219" i="4" s="1"/>
  <c r="AY219" i="4" a="1"/>
  <c r="AY219" i="4" s="1"/>
  <c r="J219" i="4" a="1"/>
  <c r="J219" i="4" s="1"/>
  <c r="BA219" i="4" a="1"/>
  <c r="BA219" i="4" s="1"/>
  <c r="AZ219" i="4" a="1"/>
  <c r="AZ219" i="4" s="1"/>
  <c r="P219" i="4" a="1"/>
  <c r="P219" i="4" s="1"/>
  <c r="L219" i="4" a="1"/>
  <c r="L219" i="4" s="1"/>
  <c r="W219" i="4" l="1"/>
  <c r="X219" i="4"/>
  <c r="BI219" i="4"/>
  <c r="BG219" i="4"/>
  <c r="V219" i="4"/>
  <c r="Y219" i="4"/>
  <c r="Z219" i="4" s="1"/>
  <c r="AA219" i="4" s="1" a="1"/>
  <c r="AA219" i="4" s="1"/>
  <c r="BW219" i="4" s="1" a="1"/>
  <c r="BW219" i="4" s="1"/>
  <c r="BJ219" i="4"/>
  <c r="BK219" i="4" s="1"/>
  <c r="BQ219" i="4" s="1" a="1"/>
  <c r="BQ219" i="4" s="1"/>
  <c r="BR219" i="4" l="1" a="1"/>
  <c r="BR219" i="4" s="1"/>
  <c r="AB219" i="4" a="1"/>
  <c r="AB219" i="4" s="1"/>
  <c r="AO219" i="4" s="1"/>
  <c r="BN219" i="4" a="1"/>
  <c r="BN219" i="4" s="1"/>
  <c r="BO219" i="4" a="1"/>
  <c r="BO219" i="4" s="1"/>
  <c r="AD219" i="4" a="1"/>
  <c r="AD219" i="4" s="1"/>
  <c r="AG219" i="4" a="1"/>
  <c r="AG219" i="4" s="1"/>
  <c r="AF219" i="4" a="1"/>
  <c r="AF219" i="4" s="1"/>
  <c r="BM219" i="4" a="1"/>
  <c r="BM219" i="4" s="1"/>
  <c r="BZ219" i="4" s="1"/>
  <c r="AC219" i="4" a="1"/>
  <c r="AC219" i="4" s="1"/>
  <c r="BL219" i="4" a="1"/>
  <c r="BL219" i="4" s="1"/>
  <c r="AL219" i="4" s="1" a="1"/>
  <c r="AL219" i="4" s="1"/>
  <c r="BP219" i="4"/>
  <c r="BT219" i="4" s="1"/>
  <c r="BS219" i="4"/>
  <c r="AE219" i="4" l="1"/>
  <c r="AI219" i="4"/>
  <c r="AH219" i="4"/>
  <c r="BX219" i="4" s="1"/>
  <c r="AM219" i="4"/>
  <c r="CC219" i="4" l="1"/>
  <c r="AP219" i="4"/>
  <c r="CA219" i="4"/>
  <c r="AQ219" i="4"/>
  <c r="AR219" i="4"/>
  <c r="CB219" i="4"/>
  <c r="BY219" i="4"/>
  <c r="BU219" i="4" s="1"/>
  <c r="BV219" i="4" s="1"/>
  <c r="AN219" i="4"/>
  <c r="AJ219" i="4" s="1"/>
  <c r="AK219" i="4" s="1"/>
  <c r="CD219" i="4" l="1"/>
  <c r="AS220" i="4" s="1"/>
  <c r="AT220" i="4" s="1" a="1"/>
  <c r="AT220" i="4" s="1"/>
  <c r="AZ220" i="4" s="1" a="1"/>
  <c r="AZ220" i="4" s="1"/>
  <c r="AX220" i="4" a="1"/>
  <c r="AX220" i="4" s="1"/>
  <c r="H220" i="4"/>
  <c r="AV220" i="4" a="1"/>
  <c r="AV220" i="4" s="1"/>
  <c r="AW220" i="4" a="1"/>
  <c r="AW220" i="4" s="1"/>
  <c r="AY220" i="4" a="1"/>
  <c r="AY220" i="4" s="1"/>
  <c r="I220" i="4" a="1"/>
  <c r="I220" i="4" s="1"/>
  <c r="N220" i="4" s="1" a="1"/>
  <c r="N220" i="4" s="1"/>
  <c r="BA220" i="4" a="1"/>
  <c r="BA220" i="4" s="1"/>
  <c r="BD220" i="4" a="1"/>
  <c r="BD220" i="4" s="1"/>
  <c r="BF220" i="4" s="1" a="1"/>
  <c r="BF220" i="4" s="1"/>
  <c r="AU220" i="4" a="1"/>
  <c r="AU220" i="4" s="1"/>
  <c r="BC220" i="4" a="1"/>
  <c r="BC220" i="4" s="1"/>
  <c r="BE220" i="4" s="1" a="1"/>
  <c r="BE220" i="4" s="1"/>
  <c r="BB220" i="4" a="1"/>
  <c r="BB220" i="4" s="1"/>
  <c r="L220" i="4" l="1" a="1"/>
  <c r="L220" i="4" s="1"/>
  <c r="M220" i="4" a="1"/>
  <c r="M220" i="4" s="1"/>
  <c r="K220" i="4" a="1"/>
  <c r="K220" i="4" s="1"/>
  <c r="O220" i="4" a="1"/>
  <c r="O220" i="4" s="1"/>
  <c r="S220" i="4" a="1"/>
  <c r="S220" i="4" s="1"/>
  <c r="U220" i="4" s="1" a="1"/>
  <c r="U220" i="4" s="1"/>
  <c r="Q220" i="4" a="1"/>
  <c r="Q220" i="4" s="1"/>
  <c r="R220" i="4" a="1"/>
  <c r="R220" i="4" s="1"/>
  <c r="T220" i="4" s="1" a="1"/>
  <c r="T220" i="4" s="1"/>
  <c r="P220" i="4" a="1"/>
  <c r="P220" i="4" s="1"/>
  <c r="J220" i="4" a="1"/>
  <c r="J220" i="4" s="1"/>
  <c r="BH220" i="4"/>
  <c r="BG220" i="4"/>
  <c r="BI220" i="4"/>
  <c r="BJ220" i="4" s="1"/>
  <c r="BK220" i="4" s="1"/>
  <c r="V220" i="4" l="1"/>
  <c r="X220" i="4"/>
  <c r="Y220" i="4" s="1"/>
  <c r="Z220" i="4" s="1"/>
  <c r="W220" i="4"/>
  <c r="BQ220" i="4" a="1"/>
  <c r="BQ220" i="4" s="1"/>
  <c r="BO220" i="4" a="1"/>
  <c r="BO220" i="4" s="1"/>
  <c r="BL220" i="4" a="1"/>
  <c r="BL220" i="4" s="1"/>
  <c r="AL220" i="4" s="1" a="1"/>
  <c r="AL220" i="4" s="1"/>
  <c r="BR220" i="4" a="1"/>
  <c r="BR220" i="4" s="1"/>
  <c r="BM220" i="4" a="1"/>
  <c r="BM220" i="4" s="1"/>
  <c r="BZ220" i="4" s="1"/>
  <c r="BN220" i="4" a="1"/>
  <c r="BN220" i="4" s="1"/>
  <c r="BP220" i="4" s="1"/>
  <c r="BS220" i="4" l="1"/>
  <c r="AC220" i="4" a="1"/>
  <c r="AC220" i="4" s="1"/>
  <c r="AD220" i="4" a="1"/>
  <c r="AD220" i="4" s="1"/>
  <c r="AB220" i="4" a="1"/>
  <c r="AB220" i="4" s="1"/>
  <c r="AO220" i="4" s="1"/>
  <c r="AA220" i="4" a="1"/>
  <c r="AA220" i="4" s="1"/>
  <c r="BW220" i="4" s="1" a="1"/>
  <c r="BW220" i="4" s="1"/>
  <c r="AG220" i="4" a="1"/>
  <c r="AG220" i="4" s="1"/>
  <c r="AF220" i="4" a="1"/>
  <c r="AF220" i="4" s="1"/>
  <c r="BT220" i="4"/>
  <c r="AH220" i="4" l="1"/>
  <c r="AE220" i="4"/>
  <c r="AI220" i="4" s="1"/>
  <c r="AM220" i="4" s="1"/>
  <c r="BX220" i="4" l="1"/>
  <c r="BY220" i="4" s="1"/>
  <c r="BU220" i="4" s="1"/>
  <c r="BV220" i="4" s="1"/>
  <c r="AQ220" i="4"/>
  <c r="AP220" i="4"/>
  <c r="CC220" i="4"/>
  <c r="CB220" i="4"/>
  <c r="CA220" i="4"/>
  <c r="AR220" i="4"/>
  <c r="AN220" i="4" l="1"/>
  <c r="AJ220" i="4" s="1"/>
  <c r="AK220" i="4" s="1"/>
  <c r="CD220" i="4" s="1"/>
  <c r="H221" i="4" l="1"/>
  <c r="AS221" i="4"/>
  <c r="AT221" i="4" l="1" a="1"/>
  <c r="AT221" i="4" s="1"/>
  <c r="AY221" i="4" s="1" a="1"/>
  <c r="AY221" i="4" s="1"/>
  <c r="I221" i="4" a="1"/>
  <c r="I221" i="4" s="1"/>
  <c r="K221" i="4" s="1" a="1"/>
  <c r="K221" i="4" s="1"/>
  <c r="N221" i="4" l="1" a="1"/>
  <c r="N221" i="4" s="1"/>
  <c r="AW221" i="4" a="1"/>
  <c r="AW221" i="4" s="1"/>
  <c r="AZ221" i="4" a="1"/>
  <c r="AZ221" i="4" s="1"/>
  <c r="L221" i="4" a="1"/>
  <c r="L221" i="4" s="1"/>
  <c r="AV221" i="4" a="1"/>
  <c r="AV221" i="4" s="1"/>
  <c r="O221" i="4" a="1"/>
  <c r="O221" i="4" s="1"/>
  <c r="M221" i="4" a="1"/>
  <c r="M221" i="4" s="1"/>
  <c r="AX221" i="4" a="1"/>
  <c r="AX221" i="4" s="1"/>
  <c r="R221" i="4" a="1"/>
  <c r="R221" i="4" s="1"/>
  <c r="T221" i="4" s="1" a="1"/>
  <c r="T221" i="4" s="1"/>
  <c r="Q221" i="4" a="1"/>
  <c r="Q221" i="4" s="1"/>
  <c r="S221" i="4" a="1"/>
  <c r="S221" i="4" s="1"/>
  <c r="U221" i="4" s="1" a="1"/>
  <c r="U221" i="4" s="1"/>
  <c r="J221" i="4" a="1"/>
  <c r="J221" i="4" s="1"/>
  <c r="P221" i="4" a="1"/>
  <c r="P221" i="4" s="1"/>
  <c r="BD221" i="4" a="1"/>
  <c r="BD221" i="4" s="1"/>
  <c r="BF221" i="4" s="1" a="1"/>
  <c r="BF221" i="4" s="1"/>
  <c r="BA221" i="4" a="1"/>
  <c r="BA221" i="4" s="1"/>
  <c r="AU221" i="4" a="1"/>
  <c r="AU221" i="4" s="1"/>
  <c r="BB221" i="4" a="1"/>
  <c r="BB221" i="4" s="1"/>
  <c r="BC221" i="4" a="1"/>
  <c r="BC221" i="4" s="1"/>
  <c r="BE221" i="4" s="1" a="1"/>
  <c r="BE221" i="4" s="1"/>
  <c r="BG221" i="4" l="1"/>
  <c r="BI221" i="4"/>
  <c r="BJ221" i="4" s="1"/>
  <c r="BK221" i="4" s="1"/>
  <c r="BH221" i="4"/>
  <c r="V221" i="4"/>
  <c r="W221" i="4"/>
  <c r="X221" i="4"/>
  <c r="Y221" i="4" s="1"/>
  <c r="Z221" i="4" s="1"/>
  <c r="AG221" i="4" l="1" a="1"/>
  <c r="AG221" i="4" s="1"/>
  <c r="AF221" i="4" a="1"/>
  <c r="AF221" i="4" s="1"/>
  <c r="AA221" i="4" a="1"/>
  <c r="AA221" i="4" s="1"/>
  <c r="BW221" i="4" s="1" a="1"/>
  <c r="BW221" i="4" s="1"/>
  <c r="AD221" i="4" a="1"/>
  <c r="AD221" i="4" s="1"/>
  <c r="AB221" i="4" a="1"/>
  <c r="AB221" i="4" s="1"/>
  <c r="AO221" i="4" s="1"/>
  <c r="AC221" i="4" a="1"/>
  <c r="AC221" i="4" s="1"/>
  <c r="BM221" i="4" a="1"/>
  <c r="BM221" i="4" s="1"/>
  <c r="BZ221" i="4" s="1"/>
  <c r="BL221" i="4" a="1"/>
  <c r="BL221" i="4" s="1"/>
  <c r="AL221" i="4" s="1" a="1"/>
  <c r="AL221" i="4" s="1"/>
  <c r="BN221" i="4" a="1"/>
  <c r="BN221" i="4" s="1"/>
  <c r="BQ221" i="4" a="1"/>
  <c r="BQ221" i="4" s="1"/>
  <c r="BR221" i="4" a="1"/>
  <c r="BR221" i="4" s="1"/>
  <c r="BO221" i="4" a="1"/>
  <c r="BO221" i="4" s="1"/>
  <c r="AE221" i="4" l="1"/>
  <c r="AI221" i="4" s="1"/>
  <c r="BS221" i="4"/>
  <c r="BP221" i="4"/>
  <c r="BT221" i="4" s="1"/>
  <c r="AH221" i="4"/>
  <c r="BX221" i="4" l="1"/>
  <c r="AM221" i="4"/>
  <c r="AP221" i="4"/>
  <c r="CA221" i="4"/>
  <c r="AR221" i="4"/>
  <c r="CC221" i="4"/>
  <c r="CB221" i="4"/>
  <c r="AQ221" i="4"/>
  <c r="AN221" i="4"/>
  <c r="AJ221" i="4" s="1"/>
  <c r="AK221" i="4" s="1"/>
  <c r="BY221" i="4"/>
  <c r="BU221" i="4" s="1"/>
  <c r="BV221" i="4" s="1"/>
  <c r="CD221" i="4" l="1"/>
  <c r="AS222" i="4" s="1"/>
  <c r="AT222" i="4" l="1" a="1"/>
  <c r="AT222" i="4" s="1"/>
  <c r="AY222" i="4" s="1" a="1"/>
  <c r="AY222" i="4" s="1"/>
  <c r="H222" i="4"/>
  <c r="BC222" i="4" a="1"/>
  <c r="BC222" i="4" s="1"/>
  <c r="BE222" i="4" s="1" a="1"/>
  <c r="BE222" i="4" s="1"/>
  <c r="BB222" i="4" a="1"/>
  <c r="BB222" i="4" s="1"/>
  <c r="BD222" i="4" a="1"/>
  <c r="BD222" i="4" s="1"/>
  <c r="BF222" i="4" s="1" a="1"/>
  <c r="BF222" i="4" s="1"/>
  <c r="BA222" i="4" a="1"/>
  <c r="BA222" i="4" s="1"/>
  <c r="AV222" i="4" l="1" a="1"/>
  <c r="AV222" i="4" s="1"/>
  <c r="AU222" i="4" a="1"/>
  <c r="AU222" i="4" s="1"/>
  <c r="AW222" i="4" a="1"/>
  <c r="AW222" i="4" s="1"/>
  <c r="AZ222" i="4" a="1"/>
  <c r="AZ222" i="4" s="1"/>
  <c r="AX222" i="4" a="1"/>
  <c r="AX222" i="4" s="1"/>
  <c r="I222" i="4" a="1"/>
  <c r="I222" i="4" s="1"/>
  <c r="L222" i="4" s="1" a="1"/>
  <c r="L222" i="4" s="1"/>
  <c r="BH222" i="4"/>
  <c r="BI222" i="4"/>
  <c r="BG222" i="4"/>
  <c r="M222" i="4" l="1" a="1"/>
  <c r="M222" i="4" s="1"/>
  <c r="N222" i="4" a="1"/>
  <c r="N222" i="4" s="1"/>
  <c r="O222" i="4" a="1"/>
  <c r="O222" i="4" s="1"/>
  <c r="K222" i="4" a="1"/>
  <c r="K222" i="4" s="1"/>
  <c r="S222" i="4" a="1"/>
  <c r="S222" i="4" s="1"/>
  <c r="U222" i="4" s="1" a="1"/>
  <c r="U222" i="4" s="1"/>
  <c r="Q222" i="4" a="1"/>
  <c r="Q222" i="4" s="1"/>
  <c r="J222" i="4" a="1"/>
  <c r="J222" i="4" s="1"/>
  <c r="P222" i="4" a="1"/>
  <c r="P222" i="4" s="1"/>
  <c r="R222" i="4" a="1"/>
  <c r="R222" i="4" s="1"/>
  <c r="T222" i="4" s="1" a="1"/>
  <c r="T222" i="4" s="1"/>
  <c r="BJ222" i="4"/>
  <c r="BK222" i="4" s="1"/>
  <c r="X222" i="4" l="1"/>
  <c r="Y222" i="4" s="1"/>
  <c r="Z222" i="4" s="1"/>
  <c r="V222" i="4"/>
  <c r="W222" i="4"/>
  <c r="BL222" i="4" a="1"/>
  <c r="BL222" i="4" s="1"/>
  <c r="AL222" i="4" s="1" a="1"/>
  <c r="AL222" i="4" s="1"/>
  <c r="BR222" i="4" a="1"/>
  <c r="BR222" i="4" s="1"/>
  <c r="BO222" i="4" a="1"/>
  <c r="BO222" i="4" s="1"/>
  <c r="BM222" i="4" a="1"/>
  <c r="BM222" i="4" s="1"/>
  <c r="BZ222" i="4" s="1"/>
  <c r="BN222" i="4" a="1"/>
  <c r="BN222" i="4" s="1"/>
  <c r="BQ222" i="4" a="1"/>
  <c r="BQ222" i="4" s="1"/>
  <c r="BP222" i="4" l="1"/>
  <c r="BT222" i="4" s="1"/>
  <c r="AA222" i="4" a="1"/>
  <c r="AA222" i="4" s="1"/>
  <c r="BW222" i="4" s="1" a="1"/>
  <c r="BW222" i="4" s="1"/>
  <c r="AC222" i="4" a="1"/>
  <c r="AC222" i="4" s="1"/>
  <c r="AG222" i="4" a="1"/>
  <c r="AG222" i="4" s="1"/>
  <c r="AB222" i="4" a="1"/>
  <c r="AB222" i="4" s="1"/>
  <c r="AO222" i="4" s="1"/>
  <c r="AF222" i="4" a="1"/>
  <c r="AF222" i="4" s="1"/>
  <c r="AD222" i="4" a="1"/>
  <c r="AD222" i="4" s="1"/>
  <c r="BS222" i="4"/>
  <c r="AH222" i="4" l="1"/>
  <c r="AQ222" i="4" s="1"/>
  <c r="AE222" i="4"/>
  <c r="AI222" i="4" s="1"/>
  <c r="AM222" i="4" s="1"/>
  <c r="AR222" i="4" l="1"/>
  <c r="CB222" i="4"/>
  <c r="CA222" i="4"/>
  <c r="CC222" i="4"/>
  <c r="AP222" i="4"/>
  <c r="BX222" i="4"/>
  <c r="BY222" i="4" s="1"/>
  <c r="BU222" i="4" s="1"/>
  <c r="BV222" i="4" s="1"/>
  <c r="AN222" i="4" l="1"/>
  <c r="AJ222" i="4" s="1"/>
  <c r="AK222" i="4" s="1"/>
  <c r="CD222" i="4" s="1"/>
  <c r="AS223" i="4" s="1"/>
  <c r="AT223" i="4" l="1" a="1"/>
  <c r="AT223" i="4" s="1"/>
  <c r="BD223" i="4" s="1" a="1"/>
  <c r="BD223" i="4" s="1"/>
  <c r="BF223" i="4" s="1" a="1"/>
  <c r="BF223" i="4" s="1"/>
  <c r="AZ223" i="4" a="1"/>
  <c r="AZ223" i="4" s="1"/>
  <c r="AX223" i="4" a="1"/>
  <c r="AX223" i="4" s="1"/>
  <c r="AV223" i="4" a="1"/>
  <c r="AV223" i="4" s="1"/>
  <c r="AW223" i="4" a="1"/>
  <c r="AW223" i="4" s="1"/>
  <c r="H223" i="4"/>
  <c r="AY223" i="4" a="1"/>
  <c r="AY223" i="4" s="1"/>
  <c r="BC223" i="4" l="1" a="1"/>
  <c r="BC223" i="4" s="1"/>
  <c r="BE223" i="4" s="1" a="1"/>
  <c r="BE223" i="4" s="1"/>
  <c r="BI223" i="4" s="1"/>
  <c r="AU223" i="4" a="1"/>
  <c r="AU223" i="4" s="1"/>
  <c r="BB223" i="4" a="1"/>
  <c r="BB223" i="4" s="1"/>
  <c r="BA223" i="4" a="1"/>
  <c r="BA223" i="4" s="1"/>
  <c r="I223" i="4" a="1"/>
  <c r="I223" i="4" s="1"/>
  <c r="L223" i="4" s="1" a="1"/>
  <c r="L223" i="4" s="1"/>
  <c r="BG223" i="4" l="1"/>
  <c r="BH223" i="4"/>
  <c r="M223" i="4" a="1"/>
  <c r="M223" i="4" s="1"/>
  <c r="K223" i="4" a="1"/>
  <c r="K223" i="4" s="1"/>
  <c r="N223" i="4" a="1"/>
  <c r="N223" i="4" s="1"/>
  <c r="O223" i="4" a="1"/>
  <c r="O223" i="4" s="1"/>
  <c r="S223" i="4" a="1"/>
  <c r="S223" i="4" s="1"/>
  <c r="U223" i="4" s="1" a="1"/>
  <c r="U223" i="4" s="1"/>
  <c r="P223" i="4" a="1"/>
  <c r="P223" i="4" s="1"/>
  <c r="J223" i="4" a="1"/>
  <c r="J223" i="4" s="1"/>
  <c r="Q223" i="4" a="1"/>
  <c r="Q223" i="4" s="1"/>
  <c r="R223" i="4" a="1"/>
  <c r="R223" i="4" s="1"/>
  <c r="T223" i="4" s="1" a="1"/>
  <c r="T223" i="4" s="1"/>
  <c r="BJ223" i="4"/>
  <c r="BK223" i="4" s="1"/>
  <c r="BL223" i="4" s="1" a="1"/>
  <c r="BL223" i="4" s="1"/>
  <c r="AL223" i="4" l="1" a="1"/>
  <c r="AL223" i="4" s="1"/>
  <c r="V223" i="4"/>
  <c r="W223" i="4"/>
  <c r="X223" i="4"/>
  <c r="Y223" i="4" s="1"/>
  <c r="Z223" i="4" s="1"/>
  <c r="BM223" i="4" a="1"/>
  <c r="BM223" i="4" s="1"/>
  <c r="BZ223" i="4" s="1"/>
  <c r="BN223" i="4" a="1"/>
  <c r="BN223" i="4" s="1"/>
  <c r="BQ223" i="4" a="1"/>
  <c r="BQ223" i="4" s="1"/>
  <c r="BO223" i="4" a="1"/>
  <c r="BO223" i="4" s="1"/>
  <c r="BR223" i="4" a="1"/>
  <c r="BR223" i="4" s="1"/>
  <c r="BS223" i="4" l="1"/>
  <c r="AB223" i="4" a="1"/>
  <c r="AB223" i="4" s="1"/>
  <c r="AO223" i="4" s="1"/>
  <c r="AF223" i="4" a="1"/>
  <c r="AF223" i="4" s="1"/>
  <c r="AA223" i="4" a="1"/>
  <c r="AA223" i="4" s="1"/>
  <c r="BW223" i="4" s="1" a="1"/>
  <c r="BW223" i="4" s="1"/>
  <c r="AG223" i="4" a="1"/>
  <c r="AG223" i="4" s="1"/>
  <c r="AD223" i="4" a="1"/>
  <c r="AD223" i="4" s="1"/>
  <c r="AC223" i="4" a="1"/>
  <c r="AC223" i="4" s="1"/>
  <c r="BP223" i="4"/>
  <c r="BT223" i="4" s="1"/>
  <c r="AE223" i="4" l="1"/>
  <c r="AI223" i="4" s="1"/>
  <c r="AM223" i="4" s="1"/>
  <c r="AH223" i="4"/>
  <c r="AQ223" i="4" s="1"/>
  <c r="AP223" i="4" l="1"/>
  <c r="CA223" i="4"/>
  <c r="CB223" i="4"/>
  <c r="CC223" i="4"/>
  <c r="AR223" i="4"/>
  <c r="BX223" i="4"/>
  <c r="BY223" i="4" l="1"/>
  <c r="BU223" i="4" s="1"/>
  <c r="BV223" i="4" s="1"/>
  <c r="AN223" i="4"/>
  <c r="AJ223" i="4" s="1"/>
  <c r="AK223" i="4" s="1"/>
  <c r="CD223" i="4" l="1"/>
  <c r="AS224" i="4" s="1"/>
  <c r="H224" i="4" l="1"/>
  <c r="AT224" i="4" a="1"/>
  <c r="AT224" i="4" s="1"/>
  <c r="AW224" i="4" s="1" a="1"/>
  <c r="AW224" i="4" s="1"/>
  <c r="AZ224" i="4" l="1" a="1"/>
  <c r="AZ224" i="4" s="1"/>
  <c r="AX224" i="4" a="1"/>
  <c r="AX224" i="4" s="1"/>
  <c r="AY224" i="4" a="1"/>
  <c r="AY224" i="4" s="1"/>
  <c r="I224" i="4" a="1"/>
  <c r="I224" i="4" s="1"/>
  <c r="P224" i="4" s="1" a="1"/>
  <c r="P224" i="4" s="1"/>
  <c r="AV224" i="4" a="1"/>
  <c r="AV224" i="4" s="1"/>
  <c r="BA224" i="4" a="1"/>
  <c r="BA224" i="4" s="1"/>
  <c r="BC224" i="4" a="1"/>
  <c r="BC224" i="4" s="1"/>
  <c r="BE224" i="4" s="1" a="1"/>
  <c r="BE224" i="4" s="1"/>
  <c r="BD224" i="4" a="1"/>
  <c r="BD224" i="4" s="1"/>
  <c r="BF224" i="4" s="1" a="1"/>
  <c r="BF224" i="4" s="1"/>
  <c r="BB224" i="4" a="1"/>
  <c r="BB224" i="4" s="1"/>
  <c r="AU224" i="4" a="1"/>
  <c r="AU224" i="4" s="1"/>
  <c r="N224" i="4" l="1" a="1"/>
  <c r="N224" i="4" s="1"/>
  <c r="L224" i="4" a="1"/>
  <c r="L224" i="4" s="1"/>
  <c r="K224" i="4" a="1"/>
  <c r="K224" i="4" s="1"/>
  <c r="M224" i="4" a="1"/>
  <c r="M224" i="4" s="1"/>
  <c r="S224" i="4" a="1"/>
  <c r="S224" i="4" s="1"/>
  <c r="U224" i="4" s="1" a="1"/>
  <c r="U224" i="4" s="1"/>
  <c r="O224" i="4" a="1"/>
  <c r="O224" i="4" s="1"/>
  <c r="R224" i="4" a="1"/>
  <c r="R224" i="4" s="1"/>
  <c r="T224" i="4" s="1" a="1"/>
  <c r="T224" i="4" s="1"/>
  <c r="J224" i="4" a="1"/>
  <c r="J224" i="4" s="1"/>
  <c r="Q224" i="4" a="1"/>
  <c r="Q224" i="4" s="1"/>
  <c r="BH224" i="4"/>
  <c r="BI224" i="4"/>
  <c r="BG224" i="4"/>
  <c r="V224" i="4" l="1"/>
  <c r="X224" i="4"/>
  <c r="Y224" i="4" s="1"/>
  <c r="Z224" i="4" s="1"/>
  <c r="W224" i="4"/>
  <c r="BJ224" i="4"/>
  <c r="BK224" i="4" s="1"/>
  <c r="BL224" i="4" s="1" a="1"/>
  <c r="BL224" i="4" s="1"/>
  <c r="AL224" i="4" s="1" a="1"/>
  <c r="AL224" i="4" s="1"/>
  <c r="AB224" i="4" l="1" a="1"/>
  <c r="AB224" i="4" s="1"/>
  <c r="AO224" i="4" s="1"/>
  <c r="AC224" i="4" a="1"/>
  <c r="AC224" i="4" s="1"/>
  <c r="AG224" i="4" a="1"/>
  <c r="AG224" i="4" s="1"/>
  <c r="AD224" i="4" a="1"/>
  <c r="AD224" i="4" s="1"/>
  <c r="AF224" i="4" a="1"/>
  <c r="AF224" i="4" s="1"/>
  <c r="AA224" i="4" a="1"/>
  <c r="AA224" i="4" s="1"/>
  <c r="BW224" i="4" s="1" a="1"/>
  <c r="BW224" i="4" s="1"/>
  <c r="BR224" i="4" a="1"/>
  <c r="BR224" i="4" s="1"/>
  <c r="BN224" i="4" a="1"/>
  <c r="BN224" i="4" s="1"/>
  <c r="BO224" i="4" a="1"/>
  <c r="BO224" i="4" s="1"/>
  <c r="BM224" i="4" a="1"/>
  <c r="BM224" i="4" s="1"/>
  <c r="BZ224" i="4" s="1"/>
  <c r="BQ224" i="4" a="1"/>
  <c r="BQ224" i="4" s="1"/>
  <c r="AE224" i="4" l="1"/>
  <c r="AI224" i="4"/>
  <c r="AH224" i="4"/>
  <c r="BX224" i="4" s="1"/>
  <c r="BP224" i="4"/>
  <c r="BS224" i="4"/>
  <c r="AP224" i="4" s="1"/>
  <c r="BT224" i="4"/>
  <c r="CB224" i="4" l="1"/>
  <c r="AQ224" i="4"/>
  <c r="CC224" i="4"/>
  <c r="AR224" i="4"/>
  <c r="CA224" i="4"/>
  <c r="AM224" i="4"/>
  <c r="AN224" i="4" s="1"/>
  <c r="AJ224" i="4" s="1"/>
  <c r="AK224" i="4" s="1"/>
  <c r="BY224" i="4" l="1"/>
  <c r="BU224" i="4" s="1"/>
  <c r="BV224" i="4" s="1"/>
  <c r="CD224" i="4" s="1"/>
  <c r="H225" i="4" l="1"/>
  <c r="I225" i="4" s="1" a="1"/>
  <c r="I225" i="4" s="1"/>
  <c r="K225" i="4" s="1" a="1"/>
  <c r="K225" i="4" s="1"/>
  <c r="AS225" i="4"/>
  <c r="AT225" i="4" s="1" a="1"/>
  <c r="AT225" i="4" s="1"/>
  <c r="AY225" i="4" s="1" a="1"/>
  <c r="AY225" i="4" s="1"/>
  <c r="L225" i="4" a="1"/>
  <c r="L225" i="4" s="1"/>
  <c r="J225" i="4" a="1"/>
  <c r="J225" i="4" s="1"/>
  <c r="S225" i="4" a="1"/>
  <c r="S225" i="4" s="1"/>
  <c r="U225" i="4" s="1" a="1"/>
  <c r="U225" i="4" s="1"/>
  <c r="AW225" i="4" a="1"/>
  <c r="AW225" i="4" s="1"/>
  <c r="BC225" i="4" a="1"/>
  <c r="BC225" i="4" s="1"/>
  <c r="BE225" i="4" s="1" a="1"/>
  <c r="BE225" i="4" s="1"/>
  <c r="P225" i="4" l="1" a="1"/>
  <c r="P225" i="4" s="1"/>
  <c r="Q225" i="4" a="1"/>
  <c r="Q225" i="4" s="1"/>
  <c r="R225" i="4" a="1"/>
  <c r="R225" i="4" s="1"/>
  <c r="T225" i="4" s="1" a="1"/>
  <c r="T225" i="4" s="1"/>
  <c r="X225" i="4" s="1"/>
  <c r="N225" i="4" a="1"/>
  <c r="N225" i="4" s="1"/>
  <c r="M225" i="4" a="1"/>
  <c r="M225" i="4" s="1"/>
  <c r="BB225" i="4" a="1"/>
  <c r="BB225" i="4" s="1"/>
  <c r="BA225" i="4" a="1"/>
  <c r="BA225" i="4" s="1"/>
  <c r="AU225" i="4" a="1"/>
  <c r="AU225" i="4" s="1"/>
  <c r="AX225" i="4" a="1"/>
  <c r="AX225" i="4" s="1"/>
  <c r="O225" i="4" a="1"/>
  <c r="O225" i="4" s="1"/>
  <c r="BD225" i="4" a="1"/>
  <c r="BD225" i="4" s="1"/>
  <c r="BF225" i="4" s="1" a="1"/>
  <c r="BF225" i="4" s="1"/>
  <c r="BI225" i="4" s="1"/>
  <c r="AV225" i="4" a="1"/>
  <c r="AV225" i="4" s="1"/>
  <c r="AZ225" i="4" a="1"/>
  <c r="AZ225" i="4" s="1"/>
  <c r="V225" i="4" l="1"/>
  <c r="W225" i="4"/>
  <c r="BH225" i="4"/>
  <c r="BG225" i="4"/>
  <c r="Y225" i="4"/>
  <c r="Z225" i="4" s="1"/>
  <c r="AC225" i="4" s="1" a="1"/>
  <c r="AC225" i="4" s="1"/>
  <c r="BJ225" i="4"/>
  <c r="BK225" i="4" s="1"/>
  <c r="BL225" i="4" s="1" a="1"/>
  <c r="BL225" i="4" s="1"/>
  <c r="AL225" i="4" s="1" a="1"/>
  <c r="AL225" i="4" s="1"/>
  <c r="AD225" i="4" l="1" a="1"/>
  <c r="AD225" i="4" s="1"/>
  <c r="AA225" i="4" a="1"/>
  <c r="AA225" i="4" s="1"/>
  <c r="BW225" i="4" s="1" a="1"/>
  <c r="BW225" i="4" s="1"/>
  <c r="AG225" i="4" a="1"/>
  <c r="AG225" i="4" s="1"/>
  <c r="AF225" i="4" a="1"/>
  <c r="AF225" i="4" s="1"/>
  <c r="AB225" i="4" a="1"/>
  <c r="AB225" i="4" s="1"/>
  <c r="AO225" i="4" s="1"/>
  <c r="BQ225" i="4" a="1"/>
  <c r="BQ225" i="4" s="1"/>
  <c r="BO225" i="4" a="1"/>
  <c r="BO225" i="4" s="1"/>
  <c r="BM225" i="4" a="1"/>
  <c r="BM225" i="4" s="1"/>
  <c r="BZ225" i="4" s="1"/>
  <c r="BR225" i="4" a="1"/>
  <c r="BR225" i="4" s="1"/>
  <c r="BN225" i="4" a="1"/>
  <c r="BN225" i="4" s="1"/>
  <c r="AE225" i="4"/>
  <c r="AH225" i="4" l="1"/>
  <c r="AI225" i="4"/>
  <c r="BS225" i="4"/>
  <c r="BP225" i="4"/>
  <c r="BT225" i="4" s="1"/>
  <c r="BX225" i="4" l="1"/>
  <c r="CA225" i="4"/>
  <c r="CB225" i="4"/>
  <c r="AR225" i="4"/>
  <c r="CC225" i="4"/>
  <c r="AP225" i="4"/>
  <c r="AM225" i="4"/>
  <c r="BY225" i="4" s="1"/>
  <c r="BU225" i="4" s="1"/>
  <c r="BV225" i="4" s="1"/>
  <c r="AQ225" i="4"/>
  <c r="AN225" i="4" l="1"/>
  <c r="AJ225" i="4" s="1"/>
  <c r="AK225" i="4" s="1"/>
  <c r="CD225" i="4" s="1"/>
  <c r="AS226" i="4" s="1"/>
  <c r="H226" i="4" l="1"/>
  <c r="I226" i="4" s="1" a="1"/>
  <c r="I226" i="4" s="1"/>
  <c r="L226" i="4" s="1" a="1"/>
  <c r="L226" i="4" s="1"/>
  <c r="AT226" i="4" a="1"/>
  <c r="AT226" i="4" s="1"/>
  <c r="AZ226" i="4" s="1" a="1"/>
  <c r="AZ226" i="4" s="1"/>
  <c r="K226" i="4" l="1" a="1"/>
  <c r="K226" i="4" s="1"/>
  <c r="N226" i="4" a="1"/>
  <c r="N226" i="4" s="1"/>
  <c r="O226" i="4" a="1"/>
  <c r="O226" i="4" s="1"/>
  <c r="AX226" i="4" a="1"/>
  <c r="AX226" i="4" s="1"/>
  <c r="AY226" i="4" a="1"/>
  <c r="AY226" i="4" s="1"/>
  <c r="AV226" i="4" a="1"/>
  <c r="AV226" i="4" s="1"/>
  <c r="AW226" i="4" a="1"/>
  <c r="AW226" i="4" s="1"/>
  <c r="BA226" i="4" a="1"/>
  <c r="BA226" i="4" s="1"/>
  <c r="AU226" i="4" a="1"/>
  <c r="AU226" i="4" s="1"/>
  <c r="BC226" i="4" a="1"/>
  <c r="BC226" i="4" s="1"/>
  <c r="BE226" i="4" s="1" a="1"/>
  <c r="BE226" i="4" s="1"/>
  <c r="BB226" i="4" a="1"/>
  <c r="BB226" i="4" s="1"/>
  <c r="BD226" i="4" a="1"/>
  <c r="BD226" i="4" s="1"/>
  <c r="BF226" i="4" s="1" a="1"/>
  <c r="BF226" i="4" s="1"/>
  <c r="M226" i="4" a="1"/>
  <c r="M226" i="4" s="1"/>
  <c r="P226" i="4" a="1"/>
  <c r="P226" i="4" s="1"/>
  <c r="S226" i="4" a="1"/>
  <c r="S226" i="4" s="1"/>
  <c r="U226" i="4" s="1" a="1"/>
  <c r="U226" i="4" s="1"/>
  <c r="Q226" i="4" a="1"/>
  <c r="Q226" i="4" s="1"/>
  <c r="R226" i="4" a="1"/>
  <c r="R226" i="4" s="1"/>
  <c r="T226" i="4" s="1" a="1"/>
  <c r="T226" i="4" s="1"/>
  <c r="J226" i="4" a="1"/>
  <c r="J226" i="4" s="1"/>
  <c r="BH226" i="4" l="1"/>
  <c r="BG226" i="4"/>
  <c r="BI226" i="4"/>
  <c r="BJ226" i="4" s="1"/>
  <c r="BK226" i="4" s="1"/>
  <c r="X226" i="4"/>
  <c r="W226" i="4"/>
  <c r="V226" i="4"/>
  <c r="Y226" i="4" l="1"/>
  <c r="Z226" i="4" s="1"/>
  <c r="AD226" i="4" s="1" a="1"/>
  <c r="AD226" i="4" s="1"/>
  <c r="BQ226" i="4" a="1"/>
  <c r="BQ226" i="4" s="1"/>
  <c r="BN226" i="4" a="1"/>
  <c r="BN226" i="4" s="1"/>
  <c r="BL226" i="4" a="1"/>
  <c r="BL226" i="4" s="1"/>
  <c r="AL226" i="4" s="1" a="1"/>
  <c r="AL226" i="4" s="1"/>
  <c r="BM226" i="4" a="1"/>
  <c r="BM226" i="4" s="1"/>
  <c r="BZ226" i="4" s="1"/>
  <c r="BR226" i="4" a="1"/>
  <c r="BR226" i="4" s="1"/>
  <c r="BO226" i="4" a="1"/>
  <c r="BO226" i="4" s="1"/>
  <c r="AC226" i="4" l="1" a="1"/>
  <c r="AC226" i="4" s="1"/>
  <c r="AF226" i="4" a="1"/>
  <c r="AF226" i="4" s="1"/>
  <c r="AG226" i="4" a="1"/>
  <c r="AG226" i="4" s="1"/>
  <c r="AA226" i="4" a="1"/>
  <c r="AA226" i="4" s="1"/>
  <c r="BW226" i="4" s="1" a="1"/>
  <c r="BW226" i="4" s="1"/>
  <c r="AB226" i="4" a="1"/>
  <c r="AB226" i="4" s="1"/>
  <c r="AO226" i="4" s="1"/>
  <c r="AE226" i="4"/>
  <c r="BS226" i="4"/>
  <c r="BP226" i="4"/>
  <c r="BT226" i="4" s="1"/>
  <c r="AI226" i="4" l="1"/>
  <c r="AH226" i="4"/>
  <c r="AQ226" i="4" s="1"/>
  <c r="AM226" i="4"/>
  <c r="CA226" i="4" l="1"/>
  <c r="CB226" i="4"/>
  <c r="BX226" i="4"/>
  <c r="BY226" i="4" s="1"/>
  <c r="BU226" i="4" s="1"/>
  <c r="BV226" i="4" s="1"/>
  <c r="AP226" i="4"/>
  <c r="AR226" i="4"/>
  <c r="CC226" i="4"/>
  <c r="AN226" i="4" l="1"/>
  <c r="AJ226" i="4" s="1"/>
  <c r="AK226" i="4" s="1"/>
  <c r="CD226" i="4" s="1"/>
  <c r="AS227" i="4" s="1"/>
  <c r="AT227" i="4" s="1" a="1"/>
  <c r="AT227" i="4" s="1"/>
  <c r="AW227" i="4" s="1" a="1"/>
  <c r="AW227" i="4" s="1"/>
  <c r="H227" i="4" l="1"/>
  <c r="I227" i="4" s="1" a="1"/>
  <c r="I227" i="4" s="1"/>
  <c r="O227" i="4" s="1" a="1"/>
  <c r="O227" i="4" s="1"/>
  <c r="AX227" i="4" a="1"/>
  <c r="AX227" i="4" s="1"/>
  <c r="AY227" i="4" a="1"/>
  <c r="AY227" i="4" s="1"/>
  <c r="AV227" i="4" a="1"/>
  <c r="AV227" i="4" s="1"/>
  <c r="N227" i="4" a="1"/>
  <c r="N227" i="4" s="1"/>
  <c r="K227" i="4" a="1"/>
  <c r="K227" i="4" s="1"/>
  <c r="L227" i="4" a="1"/>
  <c r="L227" i="4" s="1"/>
  <c r="AZ227" i="4" a="1"/>
  <c r="AZ227" i="4" s="1"/>
  <c r="BD227" i="4" a="1"/>
  <c r="BD227" i="4" s="1"/>
  <c r="BF227" i="4" s="1" a="1"/>
  <c r="BF227" i="4" s="1"/>
  <c r="BA227" i="4" a="1"/>
  <c r="BA227" i="4" s="1"/>
  <c r="BB227" i="4" a="1"/>
  <c r="BB227" i="4" s="1"/>
  <c r="AU227" i="4" a="1"/>
  <c r="AU227" i="4" s="1"/>
  <c r="BC227" i="4" a="1"/>
  <c r="BC227" i="4" s="1"/>
  <c r="BE227" i="4" s="1" a="1"/>
  <c r="BE227" i="4" s="1"/>
  <c r="M227" i="4" a="1"/>
  <c r="M227" i="4" s="1"/>
  <c r="R227" i="4" a="1"/>
  <c r="R227" i="4" s="1"/>
  <c r="T227" i="4" s="1" a="1"/>
  <c r="T227" i="4" s="1"/>
  <c r="J227" i="4" a="1"/>
  <c r="J227" i="4" s="1"/>
  <c r="P227" i="4" a="1"/>
  <c r="P227" i="4" s="1"/>
  <c r="Q227" i="4" a="1"/>
  <c r="Q227" i="4" s="1"/>
  <c r="S227" i="4" a="1"/>
  <c r="S227" i="4" s="1"/>
  <c r="U227" i="4" s="1" a="1"/>
  <c r="U227" i="4" s="1"/>
  <c r="BH227" i="4" l="1"/>
  <c r="BG227" i="4"/>
  <c r="BI227" i="4"/>
  <c r="BJ227" i="4" s="1"/>
  <c r="BK227" i="4" s="1"/>
  <c r="W227" i="4"/>
  <c r="V227" i="4"/>
  <c r="X227" i="4"/>
  <c r="Y227" i="4" s="1"/>
  <c r="Z227" i="4" s="1"/>
  <c r="AA227" i="4" l="1" a="1"/>
  <c r="AA227" i="4" s="1"/>
  <c r="BW227" i="4" s="1" a="1"/>
  <c r="BW227" i="4" s="1"/>
  <c r="AF227" i="4" a="1"/>
  <c r="AF227" i="4" s="1"/>
  <c r="AD227" i="4" a="1"/>
  <c r="AD227" i="4" s="1"/>
  <c r="AC227" i="4" a="1"/>
  <c r="AC227" i="4" s="1"/>
  <c r="AB227" i="4" a="1"/>
  <c r="AB227" i="4" s="1"/>
  <c r="AO227" i="4" s="1"/>
  <c r="AG227" i="4" a="1"/>
  <c r="AG227" i="4" s="1"/>
  <c r="BL227" i="4" a="1"/>
  <c r="BL227" i="4" s="1"/>
  <c r="AL227" i="4" s="1" a="1"/>
  <c r="AL227" i="4" s="1"/>
  <c r="BQ227" i="4" a="1"/>
  <c r="BQ227" i="4" s="1"/>
  <c r="BN227" i="4" a="1"/>
  <c r="BN227" i="4" s="1"/>
  <c r="BO227" i="4" a="1"/>
  <c r="BO227" i="4" s="1"/>
  <c r="BR227" i="4" a="1"/>
  <c r="BR227" i="4" s="1"/>
  <c r="BM227" i="4" a="1"/>
  <c r="BM227" i="4" s="1"/>
  <c r="BZ227" i="4" s="1"/>
  <c r="BS227" i="4" l="1"/>
  <c r="AH227" i="4"/>
  <c r="CB227" i="4" s="1"/>
  <c r="AE227" i="4"/>
  <c r="AI227" i="4" s="1"/>
  <c r="BP227" i="4"/>
  <c r="BT227" i="4" s="1"/>
  <c r="AM227" i="4" l="1"/>
  <c r="CA227" i="4"/>
  <c r="CC227" i="4"/>
  <c r="AR227" i="4"/>
  <c r="BX227" i="4"/>
  <c r="BY227" i="4" s="1"/>
  <c r="BU227" i="4" s="1"/>
  <c r="BV227" i="4" s="1"/>
  <c r="AP227" i="4"/>
  <c r="AQ227" i="4"/>
  <c r="AN227" i="4" l="1"/>
  <c r="AJ227" i="4" s="1"/>
  <c r="AK227" i="4" s="1"/>
  <c r="CD227" i="4" s="1"/>
  <c r="AS228" i="4" s="1"/>
  <c r="H228" i="4" l="1"/>
  <c r="I228" i="4" s="1" a="1"/>
  <c r="I228" i="4" s="1"/>
  <c r="L228" i="4" s="1" a="1"/>
  <c r="L228" i="4" s="1"/>
  <c r="AT228" i="4" a="1"/>
  <c r="AT228" i="4" s="1"/>
  <c r="AY228" i="4" s="1" a="1"/>
  <c r="AY228" i="4" s="1"/>
  <c r="O228" i="4" l="1" a="1"/>
  <c r="O228" i="4" s="1"/>
  <c r="N228" i="4" a="1"/>
  <c r="N228" i="4" s="1"/>
  <c r="AW228" i="4" a="1"/>
  <c r="AW228" i="4" s="1"/>
  <c r="M228" i="4" a="1"/>
  <c r="M228" i="4" s="1"/>
  <c r="AV228" i="4" a="1"/>
  <c r="AV228" i="4" s="1"/>
  <c r="AX228" i="4" a="1"/>
  <c r="AX228" i="4" s="1"/>
  <c r="AZ228" i="4" a="1"/>
  <c r="AZ228" i="4" s="1"/>
  <c r="BA228" i="4" a="1"/>
  <c r="BA228" i="4" s="1"/>
  <c r="BC228" i="4" a="1"/>
  <c r="BC228" i="4" s="1"/>
  <c r="BE228" i="4" s="1" a="1"/>
  <c r="BE228" i="4" s="1"/>
  <c r="AU228" i="4" a="1"/>
  <c r="AU228" i="4" s="1"/>
  <c r="BD228" i="4" a="1"/>
  <c r="BD228" i="4" s="1"/>
  <c r="BF228" i="4" s="1" a="1"/>
  <c r="BF228" i="4" s="1"/>
  <c r="BB228" i="4" a="1"/>
  <c r="BB228" i="4" s="1"/>
  <c r="K228" i="4" a="1"/>
  <c r="K228" i="4" s="1"/>
  <c r="P228" i="4" a="1"/>
  <c r="P228" i="4" s="1"/>
  <c r="S228" i="4" a="1"/>
  <c r="S228" i="4" s="1"/>
  <c r="U228" i="4" s="1" a="1"/>
  <c r="U228" i="4" s="1"/>
  <c r="Q228" i="4" a="1"/>
  <c r="Q228" i="4" s="1"/>
  <c r="J228" i="4" a="1"/>
  <c r="J228" i="4" s="1"/>
  <c r="R228" i="4" a="1"/>
  <c r="R228" i="4" s="1"/>
  <c r="T228" i="4" s="1" a="1"/>
  <c r="T228" i="4" s="1"/>
  <c r="BI228" i="4" l="1"/>
  <c r="BH228" i="4"/>
  <c r="BG228" i="4"/>
  <c r="X228" i="4"/>
  <c r="Y228" i="4" s="1"/>
  <c r="Z228" i="4" s="1"/>
  <c r="V228" i="4"/>
  <c r="W228" i="4"/>
  <c r="BJ228" i="4" l="1"/>
  <c r="BK228" i="4" s="1"/>
  <c r="AF228" i="4" a="1"/>
  <c r="AF228" i="4" s="1"/>
  <c r="AA228" i="4" a="1"/>
  <c r="AA228" i="4" s="1"/>
  <c r="BW228" i="4" s="1" a="1"/>
  <c r="BW228" i="4" s="1"/>
  <c r="AB228" i="4" a="1"/>
  <c r="AB228" i="4" s="1"/>
  <c r="AO228" i="4" s="1"/>
  <c r="AC228" i="4" a="1"/>
  <c r="AC228" i="4" s="1"/>
  <c r="AG228" i="4" a="1"/>
  <c r="AG228" i="4" s="1"/>
  <c r="AD228" i="4" a="1"/>
  <c r="AD228" i="4" s="1"/>
  <c r="BL228" i="4" a="1"/>
  <c r="BL228" i="4" s="1"/>
  <c r="AL228" i="4" s="1" a="1"/>
  <c r="AL228" i="4" s="1"/>
  <c r="BN228" i="4" a="1"/>
  <c r="BN228" i="4" s="1"/>
  <c r="BR228" i="4" a="1"/>
  <c r="BR228" i="4" s="1"/>
  <c r="BQ228" i="4" a="1"/>
  <c r="BQ228" i="4" s="1"/>
  <c r="BM228" i="4" a="1"/>
  <c r="BM228" i="4" s="1"/>
  <c r="BZ228" i="4" s="1"/>
  <c r="BO228" i="4" a="1"/>
  <c r="BO228" i="4" s="1"/>
  <c r="AH228" i="4" l="1"/>
  <c r="BS228" i="4"/>
  <c r="AP228" i="4" s="1"/>
  <c r="AE228" i="4"/>
  <c r="AI228" i="4" s="1"/>
  <c r="BX228" i="4" s="1"/>
  <c r="BP228" i="4"/>
  <c r="BT228" i="4" s="1"/>
  <c r="AM228" i="4" s="1"/>
  <c r="AN228" i="4" l="1"/>
  <c r="AJ228" i="4" s="1"/>
  <c r="AK228" i="4" s="1"/>
  <c r="CC228" i="4"/>
  <c r="CA228" i="4"/>
  <c r="CB228" i="4"/>
  <c r="AR228" i="4"/>
  <c r="AQ228" i="4"/>
  <c r="BY228" i="4"/>
  <c r="BU228" i="4" s="1"/>
  <c r="BV228" i="4" s="1"/>
  <c r="CD228" i="4" s="1"/>
  <c r="H229" i="4" l="1"/>
  <c r="I229" i="4" s="1" a="1"/>
  <c r="I229" i="4" s="1"/>
  <c r="K229" i="4" s="1" a="1"/>
  <c r="K229" i="4" s="1"/>
  <c r="AS229" i="4"/>
  <c r="AT229" i="4" s="1" a="1"/>
  <c r="AT229" i="4" s="1"/>
  <c r="AV229" i="4" s="1" a="1"/>
  <c r="AV229" i="4" s="1"/>
  <c r="R229" i="4" l="1" a="1"/>
  <c r="R229" i="4" s="1"/>
  <c r="T229" i="4" s="1" a="1"/>
  <c r="T229" i="4" s="1"/>
  <c r="J229" i="4" a="1"/>
  <c r="J229" i="4" s="1"/>
  <c r="P229" i="4" a="1"/>
  <c r="P229" i="4" s="1"/>
  <c r="S229" i="4" a="1"/>
  <c r="S229" i="4" s="1"/>
  <c r="U229" i="4" s="1" a="1"/>
  <c r="U229" i="4" s="1"/>
  <c r="BB229" i="4" a="1"/>
  <c r="BB229" i="4" s="1"/>
  <c r="Q229" i="4" a="1"/>
  <c r="Q229" i="4" s="1"/>
  <c r="O229" i="4" a="1"/>
  <c r="O229" i="4" s="1"/>
  <c r="AU229" i="4" a="1"/>
  <c r="AU229" i="4" s="1"/>
  <c r="BC229" i="4" a="1"/>
  <c r="BC229" i="4" s="1"/>
  <c r="BE229" i="4" s="1" a="1"/>
  <c r="BE229" i="4" s="1"/>
  <c r="BA229" i="4" a="1"/>
  <c r="BA229" i="4" s="1"/>
  <c r="AY229" i="4" a="1"/>
  <c r="AY229" i="4" s="1"/>
  <c r="AZ229" i="4" a="1"/>
  <c r="AZ229" i="4" s="1"/>
  <c r="BD229" i="4" a="1"/>
  <c r="BD229" i="4" s="1"/>
  <c r="BF229" i="4" s="1" a="1"/>
  <c r="BF229" i="4" s="1"/>
  <c r="AW229" i="4" a="1"/>
  <c r="AW229" i="4" s="1"/>
  <c r="L229" i="4" a="1"/>
  <c r="L229" i="4" s="1"/>
  <c r="M229" i="4" a="1"/>
  <c r="M229" i="4" s="1"/>
  <c r="N229" i="4" a="1"/>
  <c r="N229" i="4" s="1"/>
  <c r="AX229" i="4" a="1"/>
  <c r="AX229" i="4" s="1"/>
  <c r="W229" i="4" l="1"/>
  <c r="V229" i="4"/>
  <c r="X229" i="4"/>
  <c r="Y229" i="4" s="1"/>
  <c r="Z229" i="4" s="1"/>
  <c r="AA229" i="4" s="1" a="1"/>
  <c r="AA229" i="4" s="1"/>
  <c r="BW229" i="4" s="1" a="1"/>
  <c r="BW229" i="4" s="1"/>
  <c r="BH229" i="4"/>
  <c r="BG229" i="4"/>
  <c r="BI229" i="4"/>
  <c r="BJ229" i="4" l="1"/>
  <c r="BK229" i="4" s="1"/>
  <c r="BO229" i="4" s="1" a="1"/>
  <c r="BO229" i="4" s="1"/>
  <c r="AF229" i="4" a="1"/>
  <c r="AF229" i="4" s="1"/>
  <c r="AG229" i="4" a="1"/>
  <c r="AG229" i="4" s="1"/>
  <c r="AB229" i="4" a="1"/>
  <c r="AB229" i="4" s="1"/>
  <c r="AO229" i="4" s="1"/>
  <c r="AD229" i="4" a="1"/>
  <c r="AD229" i="4" s="1"/>
  <c r="AC229" i="4" a="1"/>
  <c r="AC229" i="4" s="1"/>
  <c r="BR229" i="4" l="1" a="1"/>
  <c r="BR229" i="4" s="1"/>
  <c r="BN229" i="4" a="1"/>
  <c r="BN229" i="4" s="1"/>
  <c r="BP229" i="4" s="1"/>
  <c r="BL229" i="4" a="1"/>
  <c r="BL229" i="4" s="1"/>
  <c r="AL229" i="4" s="1" a="1"/>
  <c r="AL229" i="4" s="1"/>
  <c r="BM229" i="4" a="1"/>
  <c r="BM229" i="4" s="1"/>
  <c r="BZ229" i="4" s="1"/>
  <c r="BQ229" i="4" a="1"/>
  <c r="BQ229" i="4" s="1"/>
  <c r="AH229" i="4"/>
  <c r="AE229" i="4"/>
  <c r="AI229" i="4" s="1"/>
  <c r="BS229" i="4" l="1"/>
  <c r="AP229" i="4" s="1"/>
  <c r="BT229" i="4"/>
  <c r="BX229" i="4"/>
  <c r="AR229" i="4" l="1"/>
  <c r="AQ229" i="4"/>
  <c r="CC229" i="4"/>
  <c r="CA229" i="4"/>
  <c r="CB229" i="4"/>
  <c r="AM229" i="4"/>
  <c r="AN229" i="4" s="1"/>
  <c r="AJ229" i="4" s="1"/>
  <c r="AK229" i="4" s="1"/>
  <c r="BY229" i="4" l="1"/>
  <c r="BU229" i="4" s="1"/>
  <c r="BV229" i="4" s="1"/>
  <c r="CD229" i="4" s="1"/>
  <c r="AS230" i="4" s="1"/>
  <c r="AT230" i="4" l="1" a="1"/>
  <c r="AT230" i="4" s="1"/>
  <c r="AY230" i="4" a="1"/>
  <c r="AY230" i="4" s="1"/>
  <c r="AZ230" i="4" a="1"/>
  <c r="AZ230" i="4" s="1"/>
  <c r="AX230" i="4" a="1"/>
  <c r="AX230" i="4" s="1"/>
  <c r="AV230" i="4" a="1"/>
  <c r="AV230" i="4" s="1"/>
  <c r="H230" i="4"/>
  <c r="I230" i="4" s="1" a="1"/>
  <c r="I230" i="4" s="1"/>
  <c r="P230" i="4" s="1" a="1"/>
  <c r="P230" i="4" s="1"/>
  <c r="K230" i="4" a="1"/>
  <c r="K230" i="4" s="1"/>
  <c r="O230" i="4" a="1"/>
  <c r="O230" i="4" s="1"/>
  <c r="J230" i="4" a="1"/>
  <c r="J230" i="4" s="1"/>
  <c r="L230" i="4" l="1" a="1"/>
  <c r="L230" i="4" s="1"/>
  <c r="M230" i="4" a="1"/>
  <c r="M230" i="4" s="1"/>
  <c r="N230" i="4" a="1"/>
  <c r="N230" i="4" s="1"/>
  <c r="R230" i="4" a="1"/>
  <c r="R230" i="4" s="1"/>
  <c r="T230" i="4" s="1" a="1"/>
  <c r="T230" i="4" s="1"/>
  <c r="W230" i="4" s="1"/>
  <c r="S230" i="4" a="1"/>
  <c r="S230" i="4" s="1"/>
  <c r="U230" i="4" s="1" a="1"/>
  <c r="U230" i="4" s="1"/>
  <c r="Q230" i="4" a="1"/>
  <c r="Q230" i="4" s="1"/>
  <c r="AW230" i="4" a="1"/>
  <c r="AW230" i="4" s="1"/>
  <c r="BA230" i="4" a="1"/>
  <c r="BA230" i="4" s="1"/>
  <c r="BD230" i="4" a="1"/>
  <c r="BD230" i="4" s="1"/>
  <c r="BF230" i="4" s="1" a="1"/>
  <c r="BF230" i="4" s="1"/>
  <c r="AU230" i="4" a="1"/>
  <c r="AU230" i="4" s="1"/>
  <c r="BC230" i="4" a="1"/>
  <c r="BC230" i="4" s="1"/>
  <c r="BE230" i="4" s="1" a="1"/>
  <c r="BE230" i="4" s="1"/>
  <c r="BB230" i="4" a="1"/>
  <c r="BB230" i="4" s="1"/>
  <c r="V230" i="4" l="1"/>
  <c r="X230" i="4"/>
  <c r="BG230" i="4"/>
  <c r="BH230" i="4"/>
  <c r="BI230" i="4"/>
  <c r="BJ230" i="4" s="1"/>
  <c r="BK230" i="4" s="1"/>
  <c r="Y230" i="4"/>
  <c r="Z230" i="4" s="1"/>
  <c r="AC230" i="4" s="1" a="1"/>
  <c r="AC230" i="4" s="1"/>
  <c r="BQ230" i="4" l="1" a="1"/>
  <c r="BQ230" i="4" s="1"/>
  <c r="BO230" i="4" a="1"/>
  <c r="BO230" i="4" s="1"/>
  <c r="BR230" i="4" a="1"/>
  <c r="BR230" i="4" s="1"/>
  <c r="BS230" i="4" s="1"/>
  <c r="BM230" i="4" a="1"/>
  <c r="BM230" i="4" s="1"/>
  <c r="BZ230" i="4" s="1"/>
  <c r="BN230" i="4" a="1"/>
  <c r="BN230" i="4" s="1"/>
  <c r="BP230" i="4" s="1"/>
  <c r="BT230" i="4" s="1"/>
  <c r="BL230" i="4" a="1"/>
  <c r="BL230" i="4" s="1"/>
  <c r="AL230" i="4" s="1" a="1"/>
  <c r="AL230" i="4" s="1"/>
  <c r="AG230" i="4" a="1"/>
  <c r="AG230" i="4" s="1"/>
  <c r="AA230" i="4" a="1"/>
  <c r="AA230" i="4" s="1"/>
  <c r="BW230" i="4" s="1" a="1"/>
  <c r="BW230" i="4" s="1"/>
  <c r="AF230" i="4" a="1"/>
  <c r="AF230" i="4" s="1"/>
  <c r="AD230" i="4" a="1"/>
  <c r="AD230" i="4" s="1"/>
  <c r="AE230" i="4" s="1"/>
  <c r="AB230" i="4" a="1"/>
  <c r="AB230" i="4" s="1"/>
  <c r="AO230" i="4" s="1"/>
  <c r="AM230" i="4" l="1"/>
  <c r="AH230" i="4"/>
  <c r="AQ230" i="4" s="1"/>
  <c r="AI230" i="4"/>
  <c r="BX230" i="4" l="1"/>
  <c r="BY230" i="4" s="1"/>
  <c r="BU230" i="4" s="1"/>
  <c r="BV230" i="4" s="1"/>
  <c r="AP230" i="4"/>
  <c r="CB230" i="4"/>
  <c r="AR230" i="4"/>
  <c r="CA230" i="4"/>
  <c r="CC230" i="4"/>
  <c r="AN230" i="4" l="1"/>
  <c r="AJ230" i="4" s="1"/>
  <c r="AK230" i="4" s="1"/>
  <c r="CD230" i="4" s="1"/>
  <c r="H231" i="4" s="1"/>
  <c r="I231" i="4" s="1" a="1"/>
  <c r="I231" i="4" s="1"/>
  <c r="Q231" i="4" s="1" a="1"/>
  <c r="Q231" i="4" s="1"/>
  <c r="AS231" i="4" l="1"/>
  <c r="AT231" i="4" s="1" a="1"/>
  <c r="AT231" i="4" s="1"/>
  <c r="BC231" i="4" s="1" a="1"/>
  <c r="BC231" i="4" s="1"/>
  <c r="BE231" i="4" s="1" a="1"/>
  <c r="BE231" i="4" s="1"/>
  <c r="S231" i="4" a="1"/>
  <c r="S231" i="4" s="1"/>
  <c r="U231" i="4" s="1" a="1"/>
  <c r="U231" i="4" s="1"/>
  <c r="R231" i="4" a="1"/>
  <c r="R231" i="4" s="1"/>
  <c r="T231" i="4" s="1" a="1"/>
  <c r="T231" i="4" s="1"/>
  <c r="J231" i="4" a="1"/>
  <c r="J231" i="4" s="1"/>
  <c r="P231" i="4" a="1"/>
  <c r="P231" i="4" s="1"/>
  <c r="O231" i="4" a="1"/>
  <c r="O231" i="4" s="1"/>
  <c r="N231" i="4" a="1"/>
  <c r="N231" i="4" s="1"/>
  <c r="M231" i="4" a="1"/>
  <c r="M231" i="4" s="1"/>
  <c r="K231" i="4" a="1"/>
  <c r="K231" i="4" s="1"/>
  <c r="L231" i="4" a="1"/>
  <c r="L231" i="4" s="1"/>
  <c r="AV231" i="4" a="1"/>
  <c r="AV231" i="4" s="1"/>
  <c r="AY231" i="4" a="1"/>
  <c r="AY231" i="4" s="1"/>
  <c r="AX231" i="4" a="1"/>
  <c r="AX231" i="4" s="1"/>
  <c r="AW231" i="4" a="1"/>
  <c r="AW231" i="4" s="1"/>
  <c r="AZ231" i="4" a="1"/>
  <c r="AZ231" i="4" s="1"/>
  <c r="BB231" i="4" a="1"/>
  <c r="BB231" i="4" s="1"/>
  <c r="BD231" i="4" a="1"/>
  <c r="BD231" i="4" s="1"/>
  <c r="BF231" i="4" s="1" a="1"/>
  <c r="BF231" i="4" s="1"/>
  <c r="BH231" i="4" s="1"/>
  <c r="BA231" i="4" a="1"/>
  <c r="BA231" i="4" s="1"/>
  <c r="AU231" i="4" a="1"/>
  <c r="AU231" i="4" s="1"/>
  <c r="V231" i="4"/>
  <c r="W231" i="4"/>
  <c r="X231" i="4"/>
  <c r="Y231" i="4" l="1"/>
  <c r="Z231" i="4" s="1"/>
  <c r="AA231" i="4" s="1" a="1"/>
  <c r="AA231" i="4" s="1"/>
  <c r="BW231" i="4" s="1" a="1"/>
  <c r="BW231" i="4" s="1"/>
  <c r="BI231" i="4"/>
  <c r="BG231" i="4"/>
  <c r="AD231" i="4" l="1" a="1"/>
  <c r="AD231" i="4" s="1"/>
  <c r="AB231" i="4" a="1"/>
  <c r="AB231" i="4" s="1"/>
  <c r="AO231" i="4" s="1"/>
  <c r="AF231" i="4" a="1"/>
  <c r="AF231" i="4" s="1"/>
  <c r="AG231" i="4" a="1"/>
  <c r="AG231" i="4" s="1"/>
  <c r="AC231" i="4" a="1"/>
  <c r="AC231" i="4" s="1"/>
  <c r="AE231" i="4" s="1"/>
  <c r="BJ231" i="4"/>
  <c r="BK231" i="4" s="1"/>
  <c r="BL231" i="4" s="1" a="1"/>
  <c r="BL231" i="4" s="1"/>
  <c r="AL231" i="4" s="1" a="1"/>
  <c r="AL231" i="4" s="1"/>
  <c r="AH231" i="4" l="1"/>
  <c r="AI231" i="4"/>
  <c r="BR231" i="4" a="1"/>
  <c r="BR231" i="4" s="1"/>
  <c r="BN231" i="4" a="1"/>
  <c r="BN231" i="4" s="1"/>
  <c r="BM231" i="4" a="1"/>
  <c r="BM231" i="4" s="1"/>
  <c r="BZ231" i="4" s="1"/>
  <c r="BQ231" i="4" a="1"/>
  <c r="BQ231" i="4" s="1"/>
  <c r="BS231" i="4" s="1"/>
  <c r="BO231" i="4" a="1"/>
  <c r="BO231" i="4" s="1"/>
  <c r="BX231" i="4"/>
  <c r="CA231" i="4" l="1"/>
  <c r="CC231" i="4"/>
  <c r="AR231" i="4"/>
  <c r="CB231" i="4"/>
  <c r="AQ231" i="4"/>
  <c r="AP231" i="4"/>
  <c r="BP231" i="4"/>
  <c r="BT231" i="4" s="1"/>
  <c r="AM231" i="4" s="1"/>
  <c r="AN231" i="4" l="1"/>
  <c r="AJ231" i="4" s="1"/>
  <c r="AK231" i="4" s="1"/>
  <c r="BY231" i="4"/>
  <c r="BU231" i="4" s="1"/>
  <c r="BV231" i="4" s="1"/>
  <c r="CD231" i="4" l="1"/>
  <c r="AS232" i="4" l="1"/>
  <c r="AT232" i="4" s="1" a="1"/>
  <c r="AT232" i="4" s="1"/>
  <c r="AZ232" i="4" s="1" a="1"/>
  <c r="AZ232" i="4" s="1"/>
  <c r="H232" i="4"/>
  <c r="I232" i="4" s="1" a="1"/>
  <c r="I232" i="4" s="1"/>
  <c r="L232" i="4" s="1" a="1"/>
  <c r="L232" i="4" s="1"/>
  <c r="J232" i="4" l="1" a="1"/>
  <c r="J232" i="4" s="1"/>
  <c r="BA232" i="4" a="1"/>
  <c r="BA232" i="4" s="1"/>
  <c r="AU232" i="4" a="1"/>
  <c r="AU232" i="4" s="1"/>
  <c r="BB232" i="4" a="1"/>
  <c r="BB232" i="4" s="1"/>
  <c r="BD232" i="4" a="1"/>
  <c r="BD232" i="4" s="1"/>
  <c r="BF232" i="4" s="1" a="1"/>
  <c r="BF232" i="4" s="1"/>
  <c r="AY232" i="4" a="1"/>
  <c r="AY232" i="4" s="1"/>
  <c r="AV232" i="4" a="1"/>
  <c r="AV232" i="4" s="1"/>
  <c r="N232" i="4" a="1"/>
  <c r="N232" i="4" s="1"/>
  <c r="K232" i="4" a="1"/>
  <c r="K232" i="4" s="1"/>
  <c r="AX232" i="4" a="1"/>
  <c r="AX232" i="4" s="1"/>
  <c r="R232" i="4" a="1"/>
  <c r="R232" i="4" s="1"/>
  <c r="T232" i="4" s="1" a="1"/>
  <c r="T232" i="4" s="1"/>
  <c r="O232" i="4" a="1"/>
  <c r="O232" i="4" s="1"/>
  <c r="Q232" i="4" a="1"/>
  <c r="Q232" i="4" s="1"/>
  <c r="P232" i="4" a="1"/>
  <c r="P232" i="4" s="1"/>
  <c r="S232" i="4" a="1"/>
  <c r="S232" i="4" s="1"/>
  <c r="U232" i="4" s="1" a="1"/>
  <c r="U232" i="4" s="1"/>
  <c r="AW232" i="4" a="1"/>
  <c r="AW232" i="4" s="1"/>
  <c r="BC232" i="4" a="1"/>
  <c r="BC232" i="4" s="1"/>
  <c r="BE232" i="4" s="1" a="1"/>
  <c r="BE232" i="4" s="1"/>
  <c r="M232" i="4" a="1"/>
  <c r="M232" i="4" s="1"/>
  <c r="BI232" i="4" l="1"/>
  <c r="BJ232" i="4" s="1"/>
  <c r="BK232" i="4" s="1"/>
  <c r="BL232" i="4" s="1" a="1"/>
  <c r="BL232" i="4" s="1"/>
  <c r="AL232" i="4" s="1" a="1"/>
  <c r="AL232" i="4" s="1"/>
  <c r="W232" i="4"/>
  <c r="X232" i="4"/>
  <c r="V232" i="4"/>
  <c r="BH232" i="4"/>
  <c r="BG232" i="4"/>
  <c r="Y232" i="4" l="1"/>
  <c r="Z232" i="4" s="1"/>
  <c r="AA232" i="4" s="1" a="1"/>
  <c r="AA232" i="4" s="1"/>
  <c r="BW232" i="4" s="1" a="1"/>
  <c r="BW232" i="4" s="1"/>
  <c r="BR232" i="4" a="1"/>
  <c r="BR232" i="4" s="1"/>
  <c r="BM232" i="4" a="1"/>
  <c r="BM232" i="4" s="1"/>
  <c r="BZ232" i="4" s="1"/>
  <c r="BO232" i="4" a="1"/>
  <c r="BO232" i="4" s="1"/>
  <c r="BQ232" i="4" a="1"/>
  <c r="BQ232" i="4" s="1"/>
  <c r="BN232" i="4" a="1"/>
  <c r="BN232" i="4" s="1"/>
  <c r="AB232" i="4" l="1" a="1"/>
  <c r="AB232" i="4" s="1"/>
  <c r="AO232" i="4" s="1"/>
  <c r="AD232" i="4" a="1"/>
  <c r="AD232" i="4" s="1"/>
  <c r="AF232" i="4" a="1"/>
  <c r="AF232" i="4" s="1"/>
  <c r="AG232" i="4" a="1"/>
  <c r="AG232" i="4" s="1"/>
  <c r="AC232" i="4" a="1"/>
  <c r="AC232" i="4" s="1"/>
  <c r="AE232" i="4" s="1"/>
  <c r="BS232" i="4"/>
  <c r="BP232" i="4"/>
  <c r="BT232" i="4" s="1"/>
  <c r="AH232" i="4" l="1"/>
  <c r="AI232" i="4"/>
  <c r="AQ232" i="4"/>
  <c r="CC232" i="4"/>
  <c r="CB232" i="4"/>
  <c r="AR232" i="4"/>
  <c r="AP232" i="4"/>
  <c r="CA232" i="4"/>
  <c r="AM232" i="4"/>
  <c r="BX232" i="4"/>
  <c r="BY232" i="4" l="1"/>
  <c r="BU232" i="4" s="1"/>
  <c r="BV232" i="4" s="1"/>
  <c r="AN232" i="4"/>
  <c r="AJ232" i="4" s="1"/>
  <c r="AK232" i="4" s="1"/>
  <c r="CD232" i="4" l="1"/>
  <c r="AS233" i="4" s="1"/>
  <c r="AT233" i="4" s="1" a="1"/>
  <c r="AT233" i="4" s="1"/>
  <c r="AX233" i="4" s="1" a="1"/>
  <c r="AX233" i="4" s="1"/>
  <c r="H233" i="4" l="1"/>
  <c r="I233" i="4" s="1" a="1"/>
  <c r="I233" i="4" s="1"/>
  <c r="M233" i="4" s="1" a="1"/>
  <c r="M233" i="4" s="1"/>
  <c r="BC233" i="4" a="1"/>
  <c r="BC233" i="4" s="1"/>
  <c r="BE233" i="4" s="1" a="1"/>
  <c r="BE233" i="4" s="1"/>
  <c r="BD233" i="4" a="1"/>
  <c r="BD233" i="4" s="1"/>
  <c r="BF233" i="4" s="1" a="1"/>
  <c r="BF233" i="4" s="1"/>
  <c r="AW233" i="4" a="1"/>
  <c r="AW233" i="4" s="1"/>
  <c r="BA233" i="4" a="1"/>
  <c r="BA233" i="4" s="1"/>
  <c r="AU233" i="4" a="1"/>
  <c r="AU233" i="4" s="1"/>
  <c r="AY233" i="4" a="1"/>
  <c r="AY233" i="4" s="1"/>
  <c r="N233" i="4" a="1"/>
  <c r="N233" i="4" s="1"/>
  <c r="O233" i="4" a="1"/>
  <c r="O233" i="4" s="1"/>
  <c r="L233" i="4" a="1"/>
  <c r="L233" i="4" s="1"/>
  <c r="K233" i="4" a="1"/>
  <c r="K233" i="4" s="1"/>
  <c r="S233" i="4" a="1"/>
  <c r="S233" i="4" s="1"/>
  <c r="U233" i="4" s="1" a="1"/>
  <c r="U233" i="4" s="1"/>
  <c r="Q233" i="4" a="1"/>
  <c r="Q233" i="4" s="1"/>
  <c r="AZ233" i="4" a="1"/>
  <c r="AZ233" i="4" s="1"/>
  <c r="BB233" i="4" a="1"/>
  <c r="BB233" i="4" s="1"/>
  <c r="AV233" i="4" a="1"/>
  <c r="AV233" i="4" s="1"/>
  <c r="R233" i="4" l="1" a="1"/>
  <c r="R233" i="4" s="1"/>
  <c r="T233" i="4" s="1" a="1"/>
  <c r="T233" i="4" s="1"/>
  <c r="P233" i="4" a="1"/>
  <c r="P233" i="4" s="1"/>
  <c r="J233" i="4" a="1"/>
  <c r="J233" i="4" s="1"/>
  <c r="BI233" i="4"/>
  <c r="BJ233" i="4" s="1"/>
  <c r="BK233" i="4" s="1"/>
  <c r="BL233" i="4" s="1" a="1"/>
  <c r="BL233" i="4" s="1"/>
  <c r="AL233" i="4" s="1" a="1"/>
  <c r="AL233" i="4" s="1"/>
  <c r="BG233" i="4"/>
  <c r="BH233" i="4"/>
  <c r="X233" i="4"/>
  <c r="W233" i="4"/>
  <c r="V233" i="4"/>
  <c r="Y233" i="4" l="1"/>
  <c r="Z233" i="4" s="1"/>
  <c r="AG233" i="4" s="1" a="1"/>
  <c r="AG233" i="4" s="1"/>
  <c r="BR233" i="4" a="1"/>
  <c r="BR233" i="4" s="1"/>
  <c r="AD233" i="4" a="1"/>
  <c r="AD233" i="4" s="1"/>
  <c r="AF233" i="4" a="1"/>
  <c r="AF233" i="4" s="1"/>
  <c r="AH233" i="4" s="1"/>
  <c r="AB233" i="4" a="1"/>
  <c r="AB233" i="4" s="1"/>
  <c r="AO233" i="4" s="1"/>
  <c r="AC233" i="4" a="1"/>
  <c r="AC233" i="4" s="1"/>
  <c r="AA233" i="4" a="1"/>
  <c r="AA233" i="4" s="1"/>
  <c r="BW233" i="4" s="1" a="1"/>
  <c r="BW233" i="4" s="1"/>
  <c r="BM233" i="4" a="1"/>
  <c r="BM233" i="4" s="1"/>
  <c r="BZ233" i="4" s="1"/>
  <c r="BO233" i="4" a="1"/>
  <c r="BO233" i="4" s="1"/>
  <c r="BQ233" i="4" a="1"/>
  <c r="BQ233" i="4" s="1"/>
  <c r="BS233" i="4" s="1"/>
  <c r="BN233" i="4" a="1"/>
  <c r="BN233" i="4" s="1"/>
  <c r="AE233" i="4" l="1"/>
  <c r="AI233" i="4"/>
  <c r="BP233" i="4"/>
  <c r="BT233" i="4" s="1"/>
  <c r="AM233" i="4" s="1"/>
  <c r="CC233" i="4"/>
  <c r="CB233" i="4"/>
  <c r="CA233" i="4"/>
  <c r="BX233" i="4"/>
  <c r="AR233" i="4"/>
  <c r="AQ233" i="4"/>
  <c r="AP233" i="4"/>
  <c r="BY233" i="4" l="1"/>
  <c r="BU233" i="4" s="1"/>
  <c r="BV233" i="4" s="1"/>
  <c r="AN233" i="4"/>
  <c r="AJ233" i="4" s="1"/>
  <c r="AK233" i="4" s="1"/>
  <c r="CD233" i="4" l="1"/>
  <c r="AS234" i="4" s="1"/>
  <c r="AT234" i="4" s="1" a="1"/>
  <c r="AT234" i="4" s="1"/>
  <c r="AV234" i="4" s="1" a="1"/>
  <c r="AV234" i="4" s="1"/>
  <c r="BA234" i="4" l="1" a="1"/>
  <c r="BA234" i="4" s="1"/>
  <c r="BC234" i="4" a="1"/>
  <c r="BC234" i="4" s="1"/>
  <c r="BE234" i="4" s="1" a="1"/>
  <c r="BE234" i="4" s="1"/>
  <c r="AU234" i="4" a="1"/>
  <c r="AU234" i="4" s="1"/>
  <c r="BB234" i="4" a="1"/>
  <c r="BB234" i="4" s="1"/>
  <c r="AW234" i="4" a="1"/>
  <c r="AW234" i="4" s="1"/>
  <c r="BD234" i="4" a="1"/>
  <c r="BD234" i="4" s="1"/>
  <c r="BF234" i="4" s="1" a="1"/>
  <c r="BF234" i="4" s="1"/>
  <c r="AY234" i="4" a="1"/>
  <c r="AY234" i="4" s="1"/>
  <c r="AX234" i="4" a="1"/>
  <c r="AX234" i="4" s="1"/>
  <c r="AZ234" i="4" a="1"/>
  <c r="AZ234" i="4" s="1"/>
  <c r="H234" i="4"/>
  <c r="I234" i="4" s="1" a="1"/>
  <c r="I234" i="4" s="1"/>
  <c r="K234" i="4" s="1" a="1"/>
  <c r="K234" i="4" s="1"/>
  <c r="BH234" i="4" l="1"/>
  <c r="BG234" i="4"/>
  <c r="BI234" i="4"/>
  <c r="BJ234" i="4" s="1"/>
  <c r="BK234" i="4" s="1"/>
  <c r="BL234" i="4" s="1" a="1"/>
  <c r="BL234" i="4" s="1"/>
  <c r="L234" i="4" a="1"/>
  <c r="L234" i="4" s="1"/>
  <c r="M234" i="4" a="1"/>
  <c r="M234" i="4" s="1"/>
  <c r="O234" i="4" a="1"/>
  <c r="O234" i="4" s="1"/>
  <c r="N234" i="4" a="1"/>
  <c r="N234" i="4" s="1"/>
  <c r="Q234" i="4" a="1"/>
  <c r="Q234" i="4" s="1"/>
  <c r="S234" i="4" a="1"/>
  <c r="S234" i="4" s="1"/>
  <c r="U234" i="4" s="1" a="1"/>
  <c r="U234" i="4" s="1"/>
  <c r="P234" i="4" a="1"/>
  <c r="P234" i="4" s="1"/>
  <c r="R234" i="4" a="1"/>
  <c r="R234" i="4" s="1"/>
  <c r="T234" i="4" s="1" a="1"/>
  <c r="T234" i="4" s="1"/>
  <c r="J234" i="4" a="1"/>
  <c r="J234" i="4" s="1"/>
  <c r="AL234" i="4" l="1" a="1"/>
  <c r="AL234" i="4" s="1"/>
  <c r="BM234" i="4" a="1"/>
  <c r="BM234" i="4" s="1"/>
  <c r="BZ234" i="4" s="1"/>
  <c r="BO234" i="4" a="1"/>
  <c r="BO234" i="4" s="1"/>
  <c r="W234" i="4"/>
  <c r="X234" i="4"/>
  <c r="V234" i="4"/>
  <c r="BR234" i="4" a="1"/>
  <c r="BR234" i="4" s="1"/>
  <c r="BQ234" i="4" a="1"/>
  <c r="BQ234" i="4" s="1"/>
  <c r="BN234" i="4" a="1"/>
  <c r="BN234" i="4" s="1"/>
  <c r="BP234" i="4" s="1"/>
  <c r="Y234" i="4" l="1"/>
  <c r="Z234" i="4" s="1"/>
  <c r="BT234" i="4"/>
  <c r="AA234" i="4" a="1"/>
  <c r="AA234" i="4" s="1"/>
  <c r="BW234" i="4" s="1" a="1"/>
  <c r="BW234" i="4" s="1"/>
  <c r="AC234" i="4" a="1"/>
  <c r="AC234" i="4" s="1"/>
  <c r="AB234" i="4" a="1"/>
  <c r="AB234" i="4" s="1"/>
  <c r="AO234" i="4" s="1"/>
  <c r="AD234" i="4" a="1"/>
  <c r="AD234" i="4" s="1"/>
  <c r="AG234" i="4" a="1"/>
  <c r="AG234" i="4" s="1"/>
  <c r="AF234" i="4" a="1"/>
  <c r="AF234" i="4" s="1"/>
  <c r="BS234" i="4"/>
  <c r="AH234" i="4" l="1"/>
  <c r="CC234" i="4" s="1"/>
  <c r="AE234" i="4"/>
  <c r="AI234" i="4" s="1"/>
  <c r="AM234" i="4"/>
  <c r="BX234" i="4" l="1"/>
  <c r="AN234" i="4" s="1"/>
  <c r="AJ234" i="4" s="1"/>
  <c r="AK234" i="4" s="1"/>
  <c r="AR234" i="4"/>
  <c r="CA234" i="4"/>
  <c r="AQ234" i="4"/>
  <c r="AP234" i="4"/>
  <c r="CB234" i="4"/>
  <c r="BY234" i="4" l="1"/>
  <c r="BU234" i="4" s="1"/>
  <c r="BV234" i="4" s="1"/>
  <c r="CD234" i="4" s="1"/>
  <c r="AS235" i="4" s="1"/>
  <c r="AT235" i="4" s="1" a="1"/>
  <c r="AT235" i="4" s="1"/>
  <c r="AV235" i="4" s="1" a="1"/>
  <c r="AV235" i="4" s="1"/>
  <c r="H235" i="4" l="1"/>
  <c r="I235" i="4" s="1" a="1"/>
  <c r="I235" i="4" s="1"/>
  <c r="N235" i="4" s="1" a="1"/>
  <c r="N235" i="4" s="1"/>
  <c r="AZ235" i="4" a="1"/>
  <c r="AZ235" i="4" s="1"/>
  <c r="AX235" i="4" a="1"/>
  <c r="AX235" i="4" s="1"/>
  <c r="AW235" i="4" a="1"/>
  <c r="AW235" i="4" s="1"/>
  <c r="AY235" i="4" a="1"/>
  <c r="AY235" i="4" s="1"/>
  <c r="BD235" i="4" a="1"/>
  <c r="BD235" i="4" s="1"/>
  <c r="BF235" i="4" s="1" a="1"/>
  <c r="BF235" i="4" s="1"/>
  <c r="BB235" i="4" a="1"/>
  <c r="BB235" i="4" s="1"/>
  <c r="BA235" i="4" a="1"/>
  <c r="BA235" i="4" s="1"/>
  <c r="AU235" i="4" a="1"/>
  <c r="AU235" i="4" s="1"/>
  <c r="BC235" i="4" a="1"/>
  <c r="BC235" i="4" s="1"/>
  <c r="BE235" i="4" s="1" a="1"/>
  <c r="BE235" i="4" s="1"/>
  <c r="L235" i="4" l="1" a="1"/>
  <c r="L235" i="4" s="1"/>
  <c r="K235" i="4" a="1"/>
  <c r="K235" i="4" s="1"/>
  <c r="S235" i="4" a="1"/>
  <c r="S235" i="4" s="1"/>
  <c r="U235" i="4" s="1" a="1"/>
  <c r="U235" i="4" s="1"/>
  <c r="R235" i="4" a="1"/>
  <c r="R235" i="4" s="1"/>
  <c r="T235" i="4" s="1" a="1"/>
  <c r="T235" i="4" s="1"/>
  <c r="J235" i="4" a="1"/>
  <c r="J235" i="4" s="1"/>
  <c r="P235" i="4" a="1"/>
  <c r="P235" i="4" s="1"/>
  <c r="Q235" i="4" a="1"/>
  <c r="Q235" i="4" s="1"/>
  <c r="M235" i="4" a="1"/>
  <c r="M235" i="4" s="1"/>
  <c r="O235" i="4" a="1"/>
  <c r="O235" i="4" s="1"/>
  <c r="BI235" i="4"/>
  <c r="BH235" i="4"/>
  <c r="BG235" i="4"/>
  <c r="W235" i="4" l="1"/>
  <c r="V235" i="4"/>
  <c r="X235" i="4"/>
  <c r="Y235" i="4" s="1"/>
  <c r="Z235" i="4" s="1"/>
  <c r="AA235" i="4" s="1" a="1"/>
  <c r="AA235" i="4" s="1"/>
  <c r="BW235" i="4" s="1" a="1"/>
  <c r="BW235" i="4" s="1"/>
  <c r="BJ235" i="4"/>
  <c r="BK235" i="4" s="1"/>
  <c r="BL235" i="4" s="1" a="1"/>
  <c r="BL235" i="4" s="1"/>
  <c r="AL235" i="4" s="1" a="1"/>
  <c r="AL235" i="4" s="1"/>
  <c r="AB235" i="4" l="1" a="1"/>
  <c r="AB235" i="4" s="1"/>
  <c r="AO235" i="4" s="1"/>
  <c r="AG235" i="4" a="1"/>
  <c r="AG235" i="4" s="1"/>
  <c r="AD235" i="4" a="1"/>
  <c r="AD235" i="4" s="1"/>
  <c r="AF235" i="4" a="1"/>
  <c r="AF235" i="4" s="1"/>
  <c r="AC235" i="4" a="1"/>
  <c r="AC235" i="4" s="1"/>
  <c r="BR235" i="4" a="1"/>
  <c r="BR235" i="4" s="1"/>
  <c r="BO235" i="4" a="1"/>
  <c r="BO235" i="4" s="1"/>
  <c r="BQ235" i="4" a="1"/>
  <c r="BQ235" i="4" s="1"/>
  <c r="BM235" i="4" a="1"/>
  <c r="BM235" i="4" s="1"/>
  <c r="BZ235" i="4" s="1"/>
  <c r="BN235" i="4" a="1"/>
  <c r="BN235" i="4" s="1"/>
  <c r="AE235" i="4" l="1"/>
  <c r="AH235" i="4"/>
  <c r="BS235" i="4"/>
  <c r="BP235" i="4"/>
  <c r="BT235" i="4" s="1"/>
  <c r="AI235" i="4"/>
  <c r="BX235" i="4" l="1"/>
  <c r="AP235" i="4"/>
  <c r="CB235" i="4"/>
  <c r="CA235" i="4"/>
  <c r="AM235" i="4"/>
  <c r="AQ235" i="4"/>
  <c r="AR235" i="4"/>
  <c r="CC235" i="4"/>
  <c r="BY235" i="4" l="1"/>
  <c r="BU235" i="4" s="1"/>
  <c r="BV235" i="4" s="1"/>
  <c r="AN235" i="4"/>
  <c r="AJ235" i="4" s="1"/>
  <c r="AK235" i="4" s="1"/>
  <c r="CD235" i="4" l="1"/>
  <c r="AS236" i="4" s="1"/>
  <c r="AT236" i="4" s="1" a="1"/>
  <c r="AT236" i="4" s="1"/>
  <c r="AX236" i="4" s="1" a="1"/>
  <c r="AX236" i="4" s="1"/>
  <c r="H236" i="4" l="1"/>
  <c r="I236" i="4" s="1" a="1"/>
  <c r="I236" i="4" s="1"/>
  <c r="S236" i="4" s="1" a="1"/>
  <c r="S236" i="4" s="1"/>
  <c r="U236" i="4" s="1" a="1"/>
  <c r="U236" i="4" s="1"/>
  <c r="AV236" i="4" a="1"/>
  <c r="AV236" i="4" s="1"/>
  <c r="AZ236" i="4" a="1"/>
  <c r="AZ236" i="4" s="1"/>
  <c r="AY236" i="4" a="1"/>
  <c r="AY236" i="4" s="1"/>
  <c r="AW236" i="4" a="1"/>
  <c r="AW236" i="4" s="1"/>
  <c r="BD236" i="4" a="1"/>
  <c r="BD236" i="4" s="1"/>
  <c r="BF236" i="4" s="1" a="1"/>
  <c r="BF236" i="4" s="1"/>
  <c r="BB236" i="4" a="1"/>
  <c r="BB236" i="4" s="1"/>
  <c r="BA236" i="4" a="1"/>
  <c r="BA236" i="4" s="1"/>
  <c r="AU236" i="4" a="1"/>
  <c r="AU236" i="4" s="1"/>
  <c r="BC236" i="4" a="1"/>
  <c r="BC236" i="4" s="1"/>
  <c r="BE236" i="4" s="1" a="1"/>
  <c r="BE236" i="4" s="1"/>
  <c r="R236" i="4" l="1" a="1"/>
  <c r="R236" i="4" s="1"/>
  <c r="T236" i="4" s="1" a="1"/>
  <c r="T236" i="4" s="1"/>
  <c r="X236" i="4" s="1"/>
  <c r="Q236" i="4" a="1"/>
  <c r="Q236" i="4" s="1"/>
  <c r="O236" i="4" a="1"/>
  <c r="O236" i="4" s="1"/>
  <c r="J236" i="4" a="1"/>
  <c r="J236" i="4" s="1"/>
  <c r="M236" i="4" a="1"/>
  <c r="M236" i="4" s="1"/>
  <c r="P236" i="4" a="1"/>
  <c r="P236" i="4" s="1"/>
  <c r="N236" i="4" a="1"/>
  <c r="N236" i="4" s="1"/>
  <c r="L236" i="4" a="1"/>
  <c r="L236" i="4" s="1"/>
  <c r="K236" i="4" a="1"/>
  <c r="K236" i="4" s="1"/>
  <c r="BI236" i="4"/>
  <c r="BH236" i="4"/>
  <c r="BG236" i="4"/>
  <c r="V236" i="4" l="1"/>
  <c r="W236" i="4"/>
  <c r="Y236" i="4"/>
  <c r="Z236" i="4" s="1"/>
  <c r="AA236" i="4" s="1" a="1"/>
  <c r="AA236" i="4" s="1"/>
  <c r="BW236" i="4" s="1" a="1"/>
  <c r="BW236" i="4" s="1"/>
  <c r="BJ236" i="4"/>
  <c r="BK236" i="4" s="1"/>
  <c r="BL236" i="4" s="1" a="1"/>
  <c r="BL236" i="4" s="1"/>
  <c r="AL236" i="4" s="1" a="1"/>
  <c r="AL236" i="4" s="1"/>
  <c r="AG236" i="4" a="1"/>
  <c r="AG236" i="4" s="1"/>
  <c r="AD236" i="4" l="1" a="1"/>
  <c r="AD236" i="4" s="1"/>
  <c r="AB236" i="4" a="1"/>
  <c r="AB236" i="4" s="1"/>
  <c r="AO236" i="4" s="1"/>
  <c r="AF236" i="4" a="1"/>
  <c r="AF236" i="4" s="1"/>
  <c r="AH236" i="4" s="1"/>
  <c r="AC236" i="4" a="1"/>
  <c r="AC236" i="4" s="1"/>
  <c r="BQ236" i="4" a="1"/>
  <c r="BQ236" i="4" s="1"/>
  <c r="BR236" i="4" a="1"/>
  <c r="BR236" i="4" s="1"/>
  <c r="BO236" i="4" a="1"/>
  <c r="BO236" i="4" s="1"/>
  <c r="BN236" i="4" a="1"/>
  <c r="BN236" i="4" s="1"/>
  <c r="BM236" i="4" a="1"/>
  <c r="BM236" i="4" s="1"/>
  <c r="BZ236" i="4" s="1"/>
  <c r="AE236" i="4"/>
  <c r="AI236" i="4" l="1"/>
  <c r="BP236" i="4"/>
  <c r="BT236" i="4" s="1"/>
  <c r="BS236" i="4"/>
  <c r="CB236" i="4" s="1"/>
  <c r="BX236" i="4"/>
  <c r="AR236" i="4" l="1"/>
  <c r="AP236" i="4"/>
  <c r="AQ236" i="4"/>
  <c r="CA236" i="4"/>
  <c r="AM236" i="4"/>
  <c r="AN236" i="4" s="1"/>
  <c r="AJ236" i="4" s="1"/>
  <c r="AK236" i="4" s="1"/>
  <c r="CC236" i="4"/>
  <c r="BY236" i="4" l="1"/>
  <c r="BU236" i="4" s="1"/>
  <c r="BV236" i="4" s="1"/>
  <c r="CD236" i="4" s="1"/>
  <c r="AS237" i="4" l="1"/>
  <c r="AT237" i="4" s="1" a="1"/>
  <c r="AT237" i="4" s="1"/>
  <c r="AW237" i="4" s="1" a="1"/>
  <c r="AW237" i="4" s="1"/>
  <c r="H237" i="4"/>
  <c r="I237" i="4" s="1" a="1"/>
  <c r="I237" i="4" s="1"/>
  <c r="L237" i="4" l="1" a="1"/>
  <c r="L237" i="4" s="1"/>
  <c r="K237" i="4" a="1"/>
  <c r="K237" i="4" s="1"/>
  <c r="O237" i="4" a="1"/>
  <c r="O237" i="4" s="1"/>
  <c r="N237" i="4" a="1"/>
  <c r="N237" i="4" s="1"/>
  <c r="M237" i="4" a="1"/>
  <c r="M237" i="4" s="1"/>
  <c r="AV237" i="4" a="1"/>
  <c r="AV237" i="4" s="1"/>
  <c r="AZ237" i="4" a="1"/>
  <c r="AZ237" i="4" s="1"/>
  <c r="AY237" i="4" a="1"/>
  <c r="AY237" i="4" s="1"/>
  <c r="AX237" i="4" a="1"/>
  <c r="AX237" i="4" s="1"/>
  <c r="BD237" i="4" a="1"/>
  <c r="BD237" i="4" s="1"/>
  <c r="BF237" i="4" s="1" a="1"/>
  <c r="BF237" i="4" s="1"/>
  <c r="BB237" i="4" a="1"/>
  <c r="BB237" i="4" s="1"/>
  <c r="BA237" i="4" a="1"/>
  <c r="BA237" i="4" s="1"/>
  <c r="AU237" i="4" a="1"/>
  <c r="AU237" i="4" s="1"/>
  <c r="BC237" i="4" a="1"/>
  <c r="BC237" i="4" s="1"/>
  <c r="BE237" i="4" s="1" a="1"/>
  <c r="BE237" i="4" s="1"/>
  <c r="S237" i="4" a="1"/>
  <c r="S237" i="4" s="1"/>
  <c r="U237" i="4" s="1" a="1"/>
  <c r="U237" i="4" s="1"/>
  <c r="Q237" i="4" a="1"/>
  <c r="Q237" i="4" s="1"/>
  <c r="P237" i="4" a="1"/>
  <c r="P237" i="4" s="1"/>
  <c r="J237" i="4" a="1"/>
  <c r="J237" i="4" s="1"/>
  <c r="R237" i="4" a="1"/>
  <c r="R237" i="4" s="1"/>
  <c r="T237" i="4" s="1" a="1"/>
  <c r="T237" i="4" s="1"/>
  <c r="X237" i="4" l="1"/>
  <c r="W237" i="4"/>
  <c r="V237" i="4"/>
  <c r="BI237" i="4"/>
  <c r="BH237" i="4"/>
  <c r="BG237" i="4"/>
  <c r="Y237" i="4" l="1"/>
  <c r="Z237" i="4" s="1"/>
  <c r="AA237" i="4" s="1" a="1"/>
  <c r="AA237" i="4" s="1"/>
  <c r="BW237" i="4" s="1" a="1"/>
  <c r="BW237" i="4" s="1"/>
  <c r="BJ237" i="4"/>
  <c r="BK237" i="4" s="1"/>
  <c r="BL237" i="4" s="1" a="1"/>
  <c r="BL237" i="4" s="1"/>
  <c r="AL237" i="4" s="1" a="1"/>
  <c r="AL237" i="4" s="1"/>
  <c r="AG237" i="4" l="1" a="1"/>
  <c r="AG237" i="4" s="1"/>
  <c r="AD237" i="4" a="1"/>
  <c r="AD237" i="4" s="1"/>
  <c r="AB237" i="4" a="1"/>
  <c r="AB237" i="4" s="1"/>
  <c r="AO237" i="4" s="1"/>
  <c r="AF237" i="4" a="1"/>
  <c r="AF237" i="4" s="1"/>
  <c r="AH237" i="4" s="1"/>
  <c r="AC237" i="4" a="1"/>
  <c r="AC237" i="4" s="1"/>
  <c r="BM237" i="4" a="1"/>
  <c r="BM237" i="4" s="1"/>
  <c r="BZ237" i="4" s="1"/>
  <c r="BR237" i="4" a="1"/>
  <c r="BR237" i="4" s="1"/>
  <c r="BO237" i="4" a="1"/>
  <c r="BO237" i="4" s="1"/>
  <c r="BQ237" i="4" a="1"/>
  <c r="BQ237" i="4" s="1"/>
  <c r="BN237" i="4" a="1"/>
  <c r="BN237" i="4" s="1"/>
  <c r="AE237" i="4" l="1"/>
  <c r="AI237" i="4"/>
  <c r="BS237" i="4"/>
  <c r="AR237" i="4" s="1"/>
  <c r="BP237" i="4"/>
  <c r="BT237" i="4" s="1"/>
  <c r="BX237" i="4"/>
  <c r="AM237" i="4" l="1"/>
  <c r="CA237" i="4"/>
  <c r="CB237" i="4"/>
  <c r="CC237" i="4"/>
  <c r="AQ237" i="4"/>
  <c r="AP237" i="4"/>
  <c r="AN237" i="4"/>
  <c r="AJ237" i="4" s="1"/>
  <c r="AK237" i="4" s="1"/>
  <c r="BY237" i="4"/>
  <c r="BU237" i="4" s="1"/>
  <c r="BV237" i="4" s="1"/>
  <c r="CD237" i="4" l="1"/>
  <c r="AS238" i="4" s="1"/>
  <c r="AT238" i="4" s="1" a="1"/>
  <c r="AT238" i="4" s="1"/>
  <c r="AW238" i="4" l="1" a="1"/>
  <c r="AW238" i="4" s="1"/>
  <c r="AV238" i="4" a="1"/>
  <c r="AV238" i="4" s="1"/>
  <c r="AY238" i="4" a="1"/>
  <c r="AY238" i="4" s="1"/>
  <c r="AX238" i="4" a="1"/>
  <c r="AX238" i="4" s="1"/>
  <c r="AZ238" i="4" a="1"/>
  <c r="AZ238" i="4" s="1"/>
  <c r="H238" i="4"/>
  <c r="BD238" i="4" a="1"/>
  <c r="BD238" i="4" s="1"/>
  <c r="BF238" i="4" s="1" a="1"/>
  <c r="BF238" i="4" s="1"/>
  <c r="BB238" i="4" a="1"/>
  <c r="BB238" i="4" s="1"/>
  <c r="BA238" i="4" a="1"/>
  <c r="BA238" i="4" s="1"/>
  <c r="AU238" i="4" a="1"/>
  <c r="AU238" i="4" s="1"/>
  <c r="BC238" i="4" a="1"/>
  <c r="BC238" i="4" s="1"/>
  <c r="BE238" i="4" s="1" a="1"/>
  <c r="BE238" i="4" s="1"/>
  <c r="I238" i="4" l="1" a="1"/>
  <c r="I238" i="4" s="1"/>
  <c r="R238" i="4" s="1" a="1"/>
  <c r="R238" i="4" s="1"/>
  <c r="T238" i="4" s="1" a="1"/>
  <c r="T238" i="4" s="1"/>
  <c r="BI238" i="4"/>
  <c r="BH238" i="4"/>
  <c r="BG238" i="4"/>
  <c r="J238" i="4" l="1" a="1"/>
  <c r="J238" i="4" s="1"/>
  <c r="Q238" i="4" a="1"/>
  <c r="Q238" i="4" s="1"/>
  <c r="P238" i="4" a="1"/>
  <c r="P238" i="4" s="1"/>
  <c r="S238" i="4" a="1"/>
  <c r="S238" i="4" s="1"/>
  <c r="U238" i="4" s="1" a="1"/>
  <c r="U238" i="4" s="1"/>
  <c r="X238" i="4" s="1"/>
  <c r="L238" i="4" a="1"/>
  <c r="L238" i="4" s="1"/>
  <c r="K238" i="4" a="1"/>
  <c r="K238" i="4" s="1"/>
  <c r="O238" i="4" a="1"/>
  <c r="O238" i="4" s="1"/>
  <c r="N238" i="4" a="1"/>
  <c r="N238" i="4" s="1"/>
  <c r="M238" i="4" a="1"/>
  <c r="M238" i="4" s="1"/>
  <c r="BJ238" i="4"/>
  <c r="BK238" i="4" s="1"/>
  <c r="BL238" i="4" s="1" a="1"/>
  <c r="BL238" i="4" s="1"/>
  <c r="W238" i="4" l="1"/>
  <c r="V238" i="4"/>
  <c r="Y238" i="4" s="1"/>
  <c r="Z238" i="4" s="1"/>
  <c r="AA238" i="4" s="1" a="1"/>
  <c r="AA238" i="4" s="1"/>
  <c r="BW238" i="4" s="1" a="1"/>
  <c r="BW238" i="4" s="1"/>
  <c r="AL238" i="4" a="1"/>
  <c r="AL238" i="4" s="1"/>
  <c r="BR238" i="4" a="1"/>
  <c r="BR238" i="4" s="1"/>
  <c r="BM238" i="4" a="1"/>
  <c r="BM238" i="4" s="1"/>
  <c r="BZ238" i="4" s="1"/>
  <c r="BQ238" i="4" a="1"/>
  <c r="BQ238" i="4" s="1"/>
  <c r="BO238" i="4" a="1"/>
  <c r="BO238" i="4" s="1"/>
  <c r="BN238" i="4" a="1"/>
  <c r="BN238" i="4" s="1"/>
  <c r="AB238" i="4" l="1" a="1"/>
  <c r="AB238" i="4" s="1"/>
  <c r="AO238" i="4" s="1"/>
  <c r="AC238" i="4" a="1"/>
  <c r="AC238" i="4" s="1"/>
  <c r="AG238" i="4" a="1"/>
  <c r="AG238" i="4" s="1"/>
  <c r="AF238" i="4" a="1"/>
  <c r="AF238" i="4" s="1"/>
  <c r="AD238" i="4" a="1"/>
  <c r="AD238" i="4" s="1"/>
  <c r="BS238" i="4"/>
  <c r="BP238" i="4"/>
  <c r="BT238" i="4" s="1"/>
  <c r="AE238" i="4" l="1"/>
  <c r="AI238" i="4" s="1"/>
  <c r="AM238" i="4" s="1"/>
  <c r="AH238" i="4"/>
  <c r="CB238" i="4" s="1"/>
  <c r="AR238" i="4" l="1"/>
  <c r="CC238" i="4"/>
  <c r="CA238" i="4"/>
  <c r="AP238" i="4"/>
  <c r="BX238" i="4"/>
  <c r="BY238" i="4" s="1"/>
  <c r="BU238" i="4" s="1"/>
  <c r="BV238" i="4" s="1"/>
  <c r="AQ238" i="4"/>
  <c r="AN238" i="4" l="1"/>
  <c r="AJ238" i="4" s="1"/>
  <c r="AK238" i="4" s="1"/>
  <c r="CD238" i="4" s="1"/>
  <c r="AS239" i="4" s="1"/>
  <c r="AT239" i="4" s="1" a="1"/>
  <c r="AT239" i="4" s="1"/>
  <c r="AZ239" i="4" l="1" a="1"/>
  <c r="AZ239" i="4" s="1"/>
  <c r="H239" i="4"/>
  <c r="AX239" i="4" a="1"/>
  <c r="AX239" i="4" s="1"/>
  <c r="BB239" i="4" a="1"/>
  <c r="BB239" i="4" s="1"/>
  <c r="BD239" i="4" a="1"/>
  <c r="BD239" i="4" s="1"/>
  <c r="BF239" i="4" s="1" a="1"/>
  <c r="BF239" i="4" s="1"/>
  <c r="AY239" i="4" a="1"/>
  <c r="AY239" i="4" s="1"/>
  <c r="AW239" i="4" a="1"/>
  <c r="AW239" i="4" s="1"/>
  <c r="BC239" i="4" a="1"/>
  <c r="BC239" i="4" s="1"/>
  <c r="BE239" i="4" s="1" a="1"/>
  <c r="BE239" i="4" s="1"/>
  <c r="AU239" i="4" a="1"/>
  <c r="AU239" i="4" s="1"/>
  <c r="BA239" i="4" a="1"/>
  <c r="BA239" i="4" s="1"/>
  <c r="AV239" i="4" a="1"/>
  <c r="AV239" i="4" s="1"/>
  <c r="BG239" i="4" l="1"/>
  <c r="I239" i="4" a="1"/>
  <c r="I239" i="4" s="1"/>
  <c r="M239" i="4" s="1" a="1"/>
  <c r="M239" i="4" s="1"/>
  <c r="BH239" i="4"/>
  <c r="BI239" i="4"/>
  <c r="BJ239" i="4" s="1"/>
  <c r="BK239" i="4" s="1"/>
  <c r="BL239" i="4" s="1" a="1"/>
  <c r="BL239" i="4" s="1"/>
  <c r="K239" i="4" l="1" a="1"/>
  <c r="K239" i="4" s="1"/>
  <c r="L239" i="4" a="1"/>
  <c r="L239" i="4" s="1"/>
  <c r="O239" i="4" a="1"/>
  <c r="O239" i="4" s="1"/>
  <c r="N239" i="4" a="1"/>
  <c r="N239" i="4" s="1"/>
  <c r="Q239" i="4" a="1"/>
  <c r="Q239" i="4" s="1"/>
  <c r="J239" i="4" a="1"/>
  <c r="J239" i="4" s="1"/>
  <c r="R239" i="4" a="1"/>
  <c r="R239" i="4" s="1"/>
  <c r="T239" i="4" s="1" a="1"/>
  <c r="T239" i="4" s="1"/>
  <c r="S239" i="4" a="1"/>
  <c r="S239" i="4" s="1"/>
  <c r="U239" i="4" s="1" a="1"/>
  <c r="U239" i="4" s="1"/>
  <c r="P239" i="4" a="1"/>
  <c r="P239" i="4" s="1"/>
  <c r="AL239" i="4" s="1" a="1"/>
  <c r="AL239" i="4" s="1"/>
  <c r="BR239" i="4" a="1"/>
  <c r="BR239" i="4" s="1"/>
  <c r="BM239" i="4" a="1"/>
  <c r="BM239" i="4" s="1"/>
  <c r="BZ239" i="4" s="1"/>
  <c r="BO239" i="4" a="1"/>
  <c r="BO239" i="4" s="1"/>
  <c r="BQ239" i="4" a="1"/>
  <c r="BQ239" i="4" s="1"/>
  <c r="BN239" i="4" a="1"/>
  <c r="BN239" i="4" s="1"/>
  <c r="X239" i="4" l="1"/>
  <c r="W239" i="4"/>
  <c r="V239" i="4"/>
  <c r="BS239" i="4"/>
  <c r="BP239" i="4"/>
  <c r="BT239" i="4" s="1"/>
  <c r="Y239" i="4" l="1"/>
  <c r="Z239" i="4" s="1"/>
  <c r="AD239" i="4" s="1" a="1"/>
  <c r="AD239" i="4" s="1"/>
  <c r="AB239" i="4" l="1" a="1"/>
  <c r="AB239" i="4" s="1"/>
  <c r="AO239" i="4" s="1"/>
  <c r="AA239" i="4" a="1"/>
  <c r="AA239" i="4" s="1"/>
  <c r="BW239" i="4" s="1" a="1"/>
  <c r="BW239" i="4" s="1"/>
  <c r="AC239" i="4" a="1"/>
  <c r="AC239" i="4" s="1"/>
  <c r="AE239" i="4" s="1"/>
  <c r="AF239" i="4" a="1"/>
  <c r="AF239" i="4" s="1"/>
  <c r="AG239" i="4" a="1"/>
  <c r="AG239" i="4" s="1"/>
  <c r="AH239" i="4" l="1"/>
  <c r="AP239" i="4" s="1"/>
  <c r="AI239" i="4"/>
  <c r="AM239" i="4" s="1"/>
  <c r="AQ239" i="4"/>
  <c r="AR239" i="4"/>
  <c r="BX239" i="4" l="1"/>
  <c r="BY239" i="4" s="1"/>
  <c r="BU239" i="4" s="1"/>
  <c r="BV239" i="4" s="1"/>
  <c r="CC239" i="4"/>
  <c r="CB239" i="4"/>
  <c r="CA239" i="4"/>
  <c r="AN239" i="4" l="1"/>
  <c r="AJ239" i="4" s="1"/>
  <c r="AK239" i="4" s="1"/>
  <c r="CD239" i="4" s="1"/>
  <c r="AS240" i="4" l="1"/>
  <c r="H240" i="4"/>
  <c r="I240" i="4" l="1" a="1"/>
  <c r="I240" i="4" s="1"/>
  <c r="K240" i="4" s="1" a="1"/>
  <c r="K240" i="4" s="1"/>
  <c r="L240" i="4" a="1"/>
  <c r="L240" i="4" s="1"/>
  <c r="AT240" i="4" a="1"/>
  <c r="AT240" i="4" s="1"/>
  <c r="AZ240" i="4" s="1" a="1"/>
  <c r="AZ240" i="4" s="1"/>
  <c r="O240" i="4" l="1" a="1"/>
  <c r="O240" i="4" s="1"/>
  <c r="AW240" i="4" a="1"/>
  <c r="AW240" i="4" s="1"/>
  <c r="AV240" i="4" a="1"/>
  <c r="AV240" i="4" s="1"/>
  <c r="N240" i="4" a="1"/>
  <c r="N240" i="4" s="1"/>
  <c r="M240" i="4" a="1"/>
  <c r="M240" i="4" s="1"/>
  <c r="AX240" i="4" a="1"/>
  <c r="AX240" i="4" s="1"/>
  <c r="AY240" i="4" a="1"/>
  <c r="AY240" i="4" s="1"/>
  <c r="BA240" i="4" a="1"/>
  <c r="BA240" i="4" s="1"/>
  <c r="BC240" i="4" a="1"/>
  <c r="BC240" i="4" s="1"/>
  <c r="BE240" i="4" s="1" a="1"/>
  <c r="BE240" i="4" s="1"/>
  <c r="BB240" i="4" a="1"/>
  <c r="BB240" i="4" s="1"/>
  <c r="BD240" i="4" a="1"/>
  <c r="BD240" i="4" s="1"/>
  <c r="BF240" i="4" s="1" a="1"/>
  <c r="BF240" i="4" s="1"/>
  <c r="AU240" i="4" a="1"/>
  <c r="AU240" i="4" s="1"/>
  <c r="S240" i="4" a="1"/>
  <c r="S240" i="4" s="1"/>
  <c r="U240" i="4" s="1" a="1"/>
  <c r="U240" i="4" s="1"/>
  <c r="Q240" i="4" a="1"/>
  <c r="Q240" i="4" s="1"/>
  <c r="J240" i="4" a="1"/>
  <c r="J240" i="4" s="1"/>
  <c r="P240" i="4" a="1"/>
  <c r="P240" i="4" s="1"/>
  <c r="R240" i="4" a="1"/>
  <c r="R240" i="4" s="1"/>
  <c r="T240" i="4" s="1" a="1"/>
  <c r="T240" i="4" s="1"/>
  <c r="X240" i="4" l="1"/>
  <c r="V240" i="4"/>
  <c r="Y240" i="4" s="1"/>
  <c r="Z240" i="4" s="1"/>
  <c r="W240" i="4"/>
  <c r="BG240" i="4"/>
  <c r="BI240" i="4"/>
  <c r="BH240" i="4"/>
  <c r="AA240" i="4" l="1" a="1"/>
  <c r="AA240" i="4" s="1"/>
  <c r="BW240" i="4" s="1" a="1"/>
  <c r="BW240" i="4" s="1"/>
  <c r="AG240" i="4" a="1"/>
  <c r="AG240" i="4" s="1"/>
  <c r="AC240" i="4" a="1"/>
  <c r="AC240" i="4" s="1"/>
  <c r="AB240" i="4" a="1"/>
  <c r="AB240" i="4" s="1"/>
  <c r="AO240" i="4" s="1"/>
  <c r="AF240" i="4" a="1"/>
  <c r="AF240" i="4" s="1"/>
  <c r="AD240" i="4" a="1"/>
  <c r="AD240" i="4" s="1"/>
  <c r="BJ240" i="4"/>
  <c r="BK240" i="4" s="1"/>
  <c r="AE240" i="4" l="1"/>
  <c r="BQ240" i="4" a="1"/>
  <c r="BQ240" i="4" s="1"/>
  <c r="BO240" i="4" a="1"/>
  <c r="BO240" i="4" s="1"/>
  <c r="BM240" i="4" a="1"/>
  <c r="BM240" i="4" s="1"/>
  <c r="BZ240" i="4" s="1"/>
  <c r="BR240" i="4" a="1"/>
  <c r="BR240" i="4" s="1"/>
  <c r="BL240" i="4" a="1"/>
  <c r="BL240" i="4" s="1"/>
  <c r="AL240" i="4" s="1" a="1"/>
  <c r="AL240" i="4" s="1"/>
  <c r="BN240" i="4" a="1"/>
  <c r="BN240" i="4" s="1"/>
  <c r="AH240" i="4"/>
  <c r="AI240" i="4"/>
  <c r="BS240" i="4" l="1"/>
  <c r="CA240" i="4" s="1"/>
  <c r="BX240" i="4"/>
  <c r="BP240" i="4"/>
  <c r="BT240" i="4" s="1"/>
  <c r="AM240" i="4" s="1"/>
  <c r="CC240" i="4"/>
  <c r="CB240" i="4"/>
  <c r="AQ240" i="4" l="1"/>
  <c r="AR240" i="4"/>
  <c r="AP240" i="4"/>
  <c r="BY240" i="4"/>
  <c r="BU240" i="4" s="1"/>
  <c r="BV240" i="4" s="1"/>
  <c r="AN240" i="4"/>
  <c r="AJ240" i="4" s="1"/>
  <c r="AK240" i="4" s="1"/>
  <c r="CD240" i="4" l="1"/>
  <c r="AS241" i="4" s="1"/>
  <c r="H241" i="4" l="1"/>
  <c r="I241" i="4" s="1" a="1"/>
  <c r="I241" i="4" s="1"/>
  <c r="L241" i="4" s="1" a="1"/>
  <c r="L241" i="4" s="1"/>
  <c r="AT241" i="4" a="1"/>
  <c r="AT241" i="4" s="1"/>
  <c r="AV241" i="4" s="1" a="1"/>
  <c r="AV241" i="4" s="1"/>
  <c r="O241" i="4" l="1" a="1"/>
  <c r="O241" i="4" s="1"/>
  <c r="K241" i="4" a="1"/>
  <c r="K241" i="4" s="1"/>
  <c r="N241" i="4" a="1"/>
  <c r="N241" i="4" s="1"/>
  <c r="AY241" i="4" a="1"/>
  <c r="AY241" i="4" s="1"/>
  <c r="AX241" i="4" a="1"/>
  <c r="AX241" i="4" s="1"/>
  <c r="AW241" i="4" a="1"/>
  <c r="AW241" i="4" s="1"/>
  <c r="AZ241" i="4" a="1"/>
  <c r="AZ241" i="4" s="1"/>
  <c r="BC241" i="4" a="1"/>
  <c r="BC241" i="4" s="1"/>
  <c r="BE241" i="4" s="1" a="1"/>
  <c r="BE241" i="4" s="1"/>
  <c r="AU241" i="4" a="1"/>
  <c r="AU241" i="4" s="1"/>
  <c r="BD241" i="4" a="1"/>
  <c r="BD241" i="4" s="1"/>
  <c r="BF241" i="4" s="1" a="1"/>
  <c r="BF241" i="4" s="1"/>
  <c r="BB241" i="4" a="1"/>
  <c r="BB241" i="4" s="1"/>
  <c r="BA241" i="4" a="1"/>
  <c r="BA241" i="4" s="1"/>
  <c r="M241" i="4" a="1"/>
  <c r="M241" i="4" s="1"/>
  <c r="S241" i="4" a="1"/>
  <c r="S241" i="4" s="1"/>
  <c r="U241" i="4" s="1" a="1"/>
  <c r="U241" i="4" s="1"/>
  <c r="J241" i="4" a="1"/>
  <c r="J241" i="4" s="1"/>
  <c r="Q241" i="4" a="1"/>
  <c r="Q241" i="4" s="1"/>
  <c r="P241" i="4" a="1"/>
  <c r="P241" i="4" s="1"/>
  <c r="R241" i="4" a="1"/>
  <c r="R241" i="4" s="1"/>
  <c r="T241" i="4" s="1" a="1"/>
  <c r="T241" i="4" s="1"/>
  <c r="BI241" i="4" l="1"/>
  <c r="BG241" i="4"/>
  <c r="BH241" i="4"/>
  <c r="W241" i="4"/>
  <c r="X241" i="4"/>
  <c r="Y241" i="4" s="1"/>
  <c r="Z241" i="4" s="1"/>
  <c r="V241" i="4"/>
  <c r="BJ241" i="4" l="1"/>
  <c r="BK241" i="4" s="1"/>
  <c r="AA241" i="4" a="1"/>
  <c r="AA241" i="4" s="1"/>
  <c r="BW241" i="4" s="1" a="1"/>
  <c r="BW241" i="4" s="1"/>
  <c r="AF241" i="4" a="1"/>
  <c r="AF241" i="4" s="1"/>
  <c r="AG241" i="4" a="1"/>
  <c r="AG241" i="4" s="1"/>
  <c r="AD241" i="4" a="1"/>
  <c r="AD241" i="4" s="1"/>
  <c r="AC241" i="4" a="1"/>
  <c r="AC241" i="4" s="1"/>
  <c r="AB241" i="4" a="1"/>
  <c r="AB241" i="4" s="1"/>
  <c r="AO241" i="4" s="1"/>
  <c r="BO241" i="4" a="1"/>
  <c r="BO241" i="4" s="1"/>
  <c r="BN241" i="4" a="1"/>
  <c r="BN241" i="4" s="1"/>
  <c r="BR241" i="4" a="1"/>
  <c r="BR241" i="4" s="1"/>
  <c r="BM241" i="4" a="1"/>
  <c r="BM241" i="4" s="1"/>
  <c r="BZ241" i="4" s="1"/>
  <c r="BL241" i="4" a="1"/>
  <c r="BL241" i="4" s="1"/>
  <c r="AL241" i="4" s="1" a="1"/>
  <c r="AL241" i="4" s="1"/>
  <c r="BQ241" i="4" a="1"/>
  <c r="BQ241" i="4" s="1"/>
  <c r="BP241" i="4" l="1"/>
  <c r="BT241" i="4" s="1"/>
  <c r="AH241" i="4"/>
  <c r="BS241" i="4"/>
  <c r="CA241" i="4" s="1"/>
  <c r="AE241" i="4"/>
  <c r="AI241" i="4" s="1"/>
  <c r="BX241" i="4" s="1"/>
  <c r="CC241" i="4" l="1"/>
  <c r="CB241" i="4"/>
  <c r="AR241" i="4"/>
  <c r="AQ241" i="4"/>
  <c r="AP241" i="4"/>
  <c r="AM241" i="4"/>
  <c r="AN241" i="4" s="1"/>
  <c r="AJ241" i="4" s="1"/>
  <c r="AK241" i="4" s="1"/>
  <c r="BY241" i="4" l="1"/>
  <c r="BU241" i="4" s="1"/>
  <c r="BV241" i="4" s="1"/>
  <c r="CD241" i="4" s="1"/>
  <c r="H242" i="4" l="1"/>
  <c r="AS242" i="4"/>
  <c r="AT242" i="4" l="1" a="1"/>
  <c r="AT242" i="4" s="1"/>
  <c r="AY242" i="4" a="1"/>
  <c r="AY242" i="4" s="1"/>
  <c r="AV242" i="4" a="1"/>
  <c r="AV242" i="4" s="1"/>
  <c r="AW242" i="4" a="1"/>
  <c r="AW242" i="4" s="1"/>
  <c r="AZ242" i="4" a="1"/>
  <c r="AZ242" i="4" s="1"/>
  <c r="I242" i="4" a="1"/>
  <c r="I242" i="4" s="1"/>
  <c r="O242" i="4" s="1" a="1"/>
  <c r="O242" i="4" s="1"/>
  <c r="K242" i="4" a="1"/>
  <c r="K242" i="4" s="1"/>
  <c r="L242" i="4" a="1"/>
  <c r="L242" i="4" s="1"/>
  <c r="M242" i="4" l="1" a="1"/>
  <c r="M242" i="4" s="1"/>
  <c r="N242" i="4" a="1"/>
  <c r="N242" i="4" s="1"/>
  <c r="Q242" i="4" a="1"/>
  <c r="Q242" i="4" s="1"/>
  <c r="S242" i="4" a="1"/>
  <c r="S242" i="4" s="1"/>
  <c r="U242" i="4" s="1" a="1"/>
  <c r="U242" i="4" s="1"/>
  <c r="P242" i="4" a="1"/>
  <c r="P242" i="4" s="1"/>
  <c r="J242" i="4" a="1"/>
  <c r="J242" i="4" s="1"/>
  <c r="R242" i="4" a="1"/>
  <c r="R242" i="4" s="1"/>
  <c r="T242" i="4" s="1" a="1"/>
  <c r="T242" i="4" s="1"/>
  <c r="AX242" i="4" a="1"/>
  <c r="AX242" i="4" s="1"/>
  <c r="BA242" i="4" a="1"/>
  <c r="BA242" i="4" s="1"/>
  <c r="AU242" i="4" a="1"/>
  <c r="AU242" i="4" s="1"/>
  <c r="BC242" i="4" a="1"/>
  <c r="BC242" i="4" s="1"/>
  <c r="BE242" i="4" s="1" a="1"/>
  <c r="BE242" i="4" s="1"/>
  <c r="BB242" i="4" a="1"/>
  <c r="BB242" i="4" s="1"/>
  <c r="BD242" i="4" a="1"/>
  <c r="BD242" i="4" s="1"/>
  <c r="BF242" i="4" s="1" a="1"/>
  <c r="BF242" i="4" s="1"/>
  <c r="BH242" i="4" l="1"/>
  <c r="BG242" i="4"/>
  <c r="BI242" i="4"/>
  <c r="BJ242" i="4" s="1"/>
  <c r="BK242" i="4" s="1"/>
  <c r="W242" i="4"/>
  <c r="X242" i="4"/>
  <c r="V242" i="4"/>
  <c r="Y242" i="4" l="1"/>
  <c r="Z242" i="4" s="1"/>
  <c r="AA242" i="4" s="1" a="1"/>
  <c r="AA242" i="4" s="1"/>
  <c r="BW242" i="4" s="1" a="1"/>
  <c r="BW242" i="4" s="1"/>
  <c r="BM242" i="4" a="1"/>
  <c r="BM242" i="4" s="1"/>
  <c r="BZ242" i="4" s="1"/>
  <c r="BO242" i="4" a="1"/>
  <c r="BO242" i="4" s="1"/>
  <c r="BQ242" i="4" a="1"/>
  <c r="BQ242" i="4" s="1"/>
  <c r="BN242" i="4" a="1"/>
  <c r="BN242" i="4" s="1"/>
  <c r="BL242" i="4" a="1"/>
  <c r="BL242" i="4" s="1"/>
  <c r="AL242" i="4" s="1" a="1"/>
  <c r="AL242" i="4" s="1"/>
  <c r="BR242" i="4" a="1"/>
  <c r="BR242" i="4" s="1"/>
  <c r="BP242" i="4" l="1"/>
  <c r="AG242" i="4" a="1"/>
  <c r="AG242" i="4" s="1"/>
  <c r="AF242" i="4" a="1"/>
  <c r="AF242" i="4" s="1"/>
  <c r="AC242" i="4" a="1"/>
  <c r="AC242" i="4" s="1"/>
  <c r="AB242" i="4" a="1"/>
  <c r="AB242" i="4" s="1"/>
  <c r="AO242" i="4" s="1"/>
  <c r="AD242" i="4" a="1"/>
  <c r="AD242" i="4" s="1"/>
  <c r="BT242" i="4"/>
  <c r="BS242" i="4"/>
  <c r="AH242" i="4" l="1"/>
  <c r="AQ242" i="4" s="1"/>
  <c r="AE242" i="4"/>
  <c r="AI242" i="4" s="1"/>
  <c r="AM242" i="4"/>
  <c r="BX242" i="4" l="1"/>
  <c r="BY242" i="4" s="1"/>
  <c r="BU242" i="4" s="1"/>
  <c r="BV242" i="4" s="1"/>
  <c r="AR242" i="4"/>
  <c r="AP242" i="4"/>
  <c r="CA242" i="4"/>
  <c r="CC242" i="4"/>
  <c r="CB242" i="4"/>
  <c r="AN242" i="4"/>
  <c r="AJ242" i="4" s="1"/>
  <c r="AK242" i="4" s="1"/>
  <c r="CD242" i="4" l="1"/>
  <c r="AS243" i="4" s="1"/>
  <c r="H243" i="4" l="1"/>
  <c r="I243" i="4" a="1"/>
  <c r="I243" i="4" s="1"/>
  <c r="N243" i="4" s="1" a="1"/>
  <c r="N243" i="4" s="1"/>
  <c r="M243" i="4" a="1"/>
  <c r="M243" i="4" s="1"/>
  <c r="K243" i="4" a="1"/>
  <c r="K243" i="4" s="1"/>
  <c r="O243" i="4" a="1"/>
  <c r="O243" i="4" s="1"/>
  <c r="AT243" i="4" a="1"/>
  <c r="AT243" i="4" s="1"/>
  <c r="AY243" i="4" s="1" a="1"/>
  <c r="AY243" i="4" s="1"/>
  <c r="AW243" i="4" l="1" a="1"/>
  <c r="AW243" i="4" s="1"/>
  <c r="AX243" i="4" a="1"/>
  <c r="AX243" i="4" s="1"/>
  <c r="AZ243" i="4" a="1"/>
  <c r="AZ243" i="4" s="1"/>
  <c r="AV243" i="4" a="1"/>
  <c r="AV243" i="4" s="1"/>
  <c r="AU243" i="4" a="1"/>
  <c r="AU243" i="4" s="1"/>
  <c r="BD243" i="4" a="1"/>
  <c r="BD243" i="4" s="1"/>
  <c r="BF243" i="4" s="1" a="1"/>
  <c r="BF243" i="4" s="1"/>
  <c r="BA243" i="4" a="1"/>
  <c r="BA243" i="4" s="1"/>
  <c r="BC243" i="4" a="1"/>
  <c r="BC243" i="4" s="1"/>
  <c r="BE243" i="4" s="1" a="1"/>
  <c r="BE243" i="4" s="1"/>
  <c r="BB243" i="4" a="1"/>
  <c r="BB243" i="4" s="1"/>
  <c r="L243" i="4" a="1"/>
  <c r="L243" i="4" s="1"/>
  <c r="R243" i="4" a="1"/>
  <c r="R243" i="4" s="1"/>
  <c r="T243" i="4" s="1" a="1"/>
  <c r="T243" i="4" s="1"/>
  <c r="Q243" i="4" a="1"/>
  <c r="Q243" i="4" s="1"/>
  <c r="J243" i="4" a="1"/>
  <c r="J243" i="4" s="1"/>
  <c r="S243" i="4" a="1"/>
  <c r="S243" i="4" s="1"/>
  <c r="U243" i="4" s="1" a="1"/>
  <c r="U243" i="4" s="1"/>
  <c r="P243" i="4" a="1"/>
  <c r="P243" i="4" s="1"/>
  <c r="W243" i="4" l="1"/>
  <c r="X243" i="4"/>
  <c r="BG243" i="4"/>
  <c r="BH243" i="4"/>
  <c r="BI243" i="4"/>
  <c r="BJ243" i="4" s="1"/>
  <c r="BK243" i="4" s="1"/>
  <c r="V243" i="4"/>
  <c r="Y243" i="4" l="1"/>
  <c r="Z243" i="4" s="1"/>
  <c r="AB243" i="4" s="1" a="1"/>
  <c r="AB243" i="4" s="1"/>
  <c r="AO243" i="4" s="1"/>
  <c r="BN243" i="4" a="1"/>
  <c r="BN243" i="4" s="1"/>
  <c r="BQ243" i="4" a="1"/>
  <c r="BQ243" i="4" s="1"/>
  <c r="BL243" i="4" a="1"/>
  <c r="BL243" i="4" s="1"/>
  <c r="AL243" i="4" s="1" a="1"/>
  <c r="AL243" i="4" s="1"/>
  <c r="BR243" i="4" a="1"/>
  <c r="BR243" i="4" s="1"/>
  <c r="BM243" i="4" a="1"/>
  <c r="BM243" i="4" s="1"/>
  <c r="BZ243" i="4" s="1"/>
  <c r="BO243" i="4" a="1"/>
  <c r="BO243" i="4" s="1"/>
  <c r="AD243" i="4" l="1" a="1"/>
  <c r="AD243" i="4" s="1"/>
  <c r="AA243" i="4" a="1"/>
  <c r="AA243" i="4" s="1"/>
  <c r="BW243" i="4" s="1" a="1"/>
  <c r="BW243" i="4" s="1"/>
  <c r="AG243" i="4" a="1"/>
  <c r="AG243" i="4" s="1"/>
  <c r="AC243" i="4" a="1"/>
  <c r="AC243" i="4" s="1"/>
  <c r="AF243" i="4" a="1"/>
  <c r="AF243" i="4" s="1"/>
  <c r="BP243" i="4"/>
  <c r="BT243" i="4" s="1"/>
  <c r="BS243" i="4"/>
  <c r="AE243" i="4" l="1"/>
  <c r="AH243" i="4"/>
  <c r="CA243" i="4" s="1"/>
  <c r="AI243" i="4"/>
  <c r="AM243" i="4"/>
  <c r="CC243" i="4" l="1"/>
  <c r="CB243" i="4"/>
  <c r="AR243" i="4"/>
  <c r="AP243" i="4"/>
  <c r="AQ243" i="4"/>
  <c r="BX243" i="4"/>
  <c r="BY243" i="4" s="1"/>
  <c r="BU243" i="4" s="1"/>
  <c r="BV243" i="4" s="1"/>
  <c r="AN243" i="4" l="1"/>
  <c r="AJ243" i="4" s="1"/>
  <c r="AK243" i="4" s="1"/>
  <c r="CD243" i="4" s="1"/>
  <c r="AS244" i="4" l="1"/>
  <c r="AT244" i="4" s="1" a="1"/>
  <c r="AT244" i="4" s="1"/>
  <c r="H244" i="4"/>
  <c r="I244" i="4" s="1" a="1"/>
  <c r="I244" i="4" s="1"/>
  <c r="M244" i="4" s="1" a="1"/>
  <c r="M244" i="4" s="1"/>
  <c r="AW244" i="4" l="1" a="1"/>
  <c r="AW244" i="4" s="1"/>
  <c r="AV244" i="4" a="1"/>
  <c r="AV244" i="4" s="1"/>
  <c r="AZ244" i="4" a="1"/>
  <c r="AZ244" i="4" s="1"/>
  <c r="AY244" i="4" a="1"/>
  <c r="AY244" i="4" s="1"/>
  <c r="O244" i="4" a="1"/>
  <c r="O244" i="4" s="1"/>
  <c r="K244" i="4" a="1"/>
  <c r="K244" i="4" s="1"/>
  <c r="N244" i="4" a="1"/>
  <c r="N244" i="4" s="1"/>
  <c r="L244" i="4" a="1"/>
  <c r="L244" i="4" s="1"/>
  <c r="AX244" i="4" a="1"/>
  <c r="AX244" i="4" s="1"/>
  <c r="BA244" i="4" a="1"/>
  <c r="BA244" i="4" s="1"/>
  <c r="BD244" i="4" a="1"/>
  <c r="BD244" i="4" s="1"/>
  <c r="BF244" i="4" s="1" a="1"/>
  <c r="BF244" i="4" s="1"/>
  <c r="AU244" i="4" a="1"/>
  <c r="AU244" i="4" s="1"/>
  <c r="BC244" i="4" a="1"/>
  <c r="BC244" i="4" s="1"/>
  <c r="BE244" i="4" s="1" a="1"/>
  <c r="BE244" i="4" s="1"/>
  <c r="BB244" i="4" a="1"/>
  <c r="BB244" i="4" s="1"/>
  <c r="Q244" i="4" a="1"/>
  <c r="Q244" i="4" s="1"/>
  <c r="S244" i="4" a="1"/>
  <c r="S244" i="4" s="1"/>
  <c r="U244" i="4" s="1" a="1"/>
  <c r="U244" i="4" s="1"/>
  <c r="P244" i="4" a="1"/>
  <c r="P244" i="4" s="1"/>
  <c r="J244" i="4" a="1"/>
  <c r="J244" i="4" s="1"/>
  <c r="R244" i="4" a="1"/>
  <c r="R244" i="4" s="1"/>
  <c r="T244" i="4" s="1" a="1"/>
  <c r="T244" i="4" s="1"/>
  <c r="V244" i="4" l="1"/>
  <c r="W244" i="4"/>
  <c r="X244" i="4"/>
  <c r="Y244" i="4" s="1"/>
  <c r="Z244" i="4" s="1"/>
  <c r="BH244" i="4"/>
  <c r="BG244" i="4"/>
  <c r="BI244" i="4"/>
  <c r="BJ244" i="4" s="1"/>
  <c r="BK244" i="4" s="1"/>
  <c r="BQ244" i="4" l="1" a="1"/>
  <c r="BQ244" i="4" s="1"/>
  <c r="BL244" i="4" a="1"/>
  <c r="BL244" i="4" s="1"/>
  <c r="AL244" i="4" s="1" a="1"/>
  <c r="AL244" i="4" s="1"/>
  <c r="BO244" i="4" a="1"/>
  <c r="BO244" i="4" s="1"/>
  <c r="BM244" i="4" a="1"/>
  <c r="BM244" i="4" s="1"/>
  <c r="BZ244" i="4" s="1"/>
  <c r="BR244" i="4" a="1"/>
  <c r="BR244" i="4" s="1"/>
  <c r="BN244" i="4" a="1"/>
  <c r="BN244" i="4" s="1"/>
  <c r="AA244" i="4" a="1"/>
  <c r="AA244" i="4" s="1"/>
  <c r="BW244" i="4" s="1" a="1"/>
  <c r="BW244" i="4" s="1"/>
  <c r="AG244" i="4" a="1"/>
  <c r="AG244" i="4" s="1"/>
  <c r="AC244" i="4" a="1"/>
  <c r="AC244" i="4" s="1"/>
  <c r="AB244" i="4" a="1"/>
  <c r="AB244" i="4" s="1"/>
  <c r="AO244" i="4" s="1"/>
  <c r="AD244" i="4" a="1"/>
  <c r="AD244" i="4" s="1"/>
  <c r="AF244" i="4" a="1"/>
  <c r="AF244" i="4" s="1"/>
  <c r="BP244" i="4" l="1"/>
  <c r="BT244" i="4" s="1"/>
  <c r="BS244" i="4"/>
  <c r="AM244" i="4" s="1"/>
  <c r="AE244" i="4"/>
  <c r="AI244" i="4" s="1"/>
  <c r="AH244" i="4"/>
  <c r="AP244" i="4" s="1"/>
  <c r="BX244" i="4" l="1"/>
  <c r="BY244" i="4" s="1"/>
  <c r="BU244" i="4" s="1"/>
  <c r="BV244" i="4" s="1"/>
  <c r="CC244" i="4"/>
  <c r="CB244" i="4"/>
  <c r="CA244" i="4"/>
  <c r="AQ244" i="4"/>
  <c r="AR244" i="4"/>
  <c r="AN244" i="4" l="1"/>
  <c r="AJ244" i="4" s="1"/>
  <c r="AK244" i="4" s="1"/>
  <c r="CD244" i="4" s="1"/>
  <c r="AS245" i="4" l="1"/>
  <c r="AT245" i="4" s="1" a="1"/>
  <c r="AT245" i="4" s="1"/>
  <c r="H245" i="4"/>
  <c r="I245" i="4" s="1" a="1"/>
  <c r="I245" i="4" s="1"/>
  <c r="AV245" i="4" a="1"/>
  <c r="AV245" i="4" s="1"/>
  <c r="AZ245" i="4" a="1"/>
  <c r="AZ245" i="4" s="1"/>
  <c r="AX245" i="4" a="1"/>
  <c r="AX245" i="4" s="1"/>
  <c r="AW245" i="4" a="1"/>
  <c r="AW245" i="4" s="1"/>
  <c r="O245" i="4" l="1" a="1"/>
  <c r="O245" i="4" s="1"/>
  <c r="L245" i="4" a="1"/>
  <c r="L245" i="4" s="1"/>
  <c r="N245" i="4" a="1"/>
  <c r="N245" i="4" s="1"/>
  <c r="K245" i="4" a="1"/>
  <c r="K245" i="4" s="1"/>
  <c r="AY245" i="4" a="1"/>
  <c r="AY245" i="4" s="1"/>
  <c r="BD245" i="4" a="1"/>
  <c r="BD245" i="4" s="1"/>
  <c r="BF245" i="4" s="1" a="1"/>
  <c r="BF245" i="4" s="1"/>
  <c r="BB245" i="4" a="1"/>
  <c r="BB245" i="4" s="1"/>
  <c r="AU245" i="4" a="1"/>
  <c r="AU245" i="4" s="1"/>
  <c r="BA245" i="4" a="1"/>
  <c r="BA245" i="4" s="1"/>
  <c r="BC245" i="4" a="1"/>
  <c r="BC245" i="4" s="1"/>
  <c r="BE245" i="4" s="1" a="1"/>
  <c r="BE245" i="4" s="1"/>
  <c r="M245" i="4" a="1"/>
  <c r="M245" i="4" s="1"/>
  <c r="R245" i="4" a="1"/>
  <c r="R245" i="4" s="1"/>
  <c r="T245" i="4" s="1" a="1"/>
  <c r="T245" i="4" s="1"/>
  <c r="P245" i="4" a="1"/>
  <c r="P245" i="4" s="1"/>
  <c r="Q245" i="4" a="1"/>
  <c r="Q245" i="4" s="1"/>
  <c r="S245" i="4" a="1"/>
  <c r="S245" i="4" s="1"/>
  <c r="U245" i="4" s="1" a="1"/>
  <c r="U245" i="4" s="1"/>
  <c r="J245" i="4" a="1"/>
  <c r="J245" i="4" s="1"/>
  <c r="BG245" i="4" l="1"/>
  <c r="BH245" i="4"/>
  <c r="BI245" i="4"/>
  <c r="BJ245" i="4" s="1"/>
  <c r="BK245" i="4" s="1"/>
  <c r="V245" i="4"/>
  <c r="X245" i="4"/>
  <c r="Y245" i="4" s="1"/>
  <c r="Z245" i="4" s="1"/>
  <c r="W245" i="4"/>
  <c r="AA245" i="4" l="1" a="1"/>
  <c r="AA245" i="4" s="1"/>
  <c r="BW245" i="4" s="1" a="1"/>
  <c r="BW245" i="4" s="1"/>
  <c r="AC245" i="4" a="1"/>
  <c r="AC245" i="4" s="1"/>
  <c r="AF245" i="4" a="1"/>
  <c r="AF245" i="4" s="1"/>
  <c r="AB245" i="4" a="1"/>
  <c r="AB245" i="4" s="1"/>
  <c r="AO245" i="4" s="1"/>
  <c r="AG245" i="4" a="1"/>
  <c r="AG245" i="4" s="1"/>
  <c r="AD245" i="4" a="1"/>
  <c r="AD245" i="4" s="1"/>
  <c r="BO245" i="4" a="1"/>
  <c r="BO245" i="4" s="1"/>
  <c r="BL245" i="4" a="1"/>
  <c r="BL245" i="4" s="1"/>
  <c r="AL245" i="4" s="1" a="1"/>
  <c r="AL245" i="4" s="1"/>
  <c r="BQ245" i="4" a="1"/>
  <c r="BQ245" i="4" s="1"/>
  <c r="BM245" i="4" a="1"/>
  <c r="BM245" i="4" s="1"/>
  <c r="BZ245" i="4" s="1"/>
  <c r="BN245" i="4" a="1"/>
  <c r="BN245" i="4" s="1"/>
  <c r="BR245" i="4" a="1"/>
  <c r="BR245" i="4" s="1"/>
  <c r="BP245" i="4" l="1"/>
  <c r="BT245" i="4" s="1"/>
  <c r="BS245" i="4"/>
  <c r="AH245" i="4"/>
  <c r="AE245" i="4"/>
  <c r="AI245" i="4" s="1"/>
  <c r="AM245" i="4" l="1"/>
  <c r="CA245" i="4"/>
  <c r="BX245" i="4"/>
  <c r="AN245" i="4" s="1"/>
  <c r="AJ245" i="4" s="1"/>
  <c r="AK245" i="4" s="1"/>
  <c r="CB245" i="4"/>
  <c r="CC245" i="4"/>
  <c r="AR245" i="4"/>
  <c r="AQ245" i="4"/>
  <c r="AP245" i="4"/>
  <c r="BY245" i="4"/>
  <c r="BU245" i="4" s="1"/>
  <c r="BV245" i="4" s="1"/>
  <c r="CD245" i="4" l="1"/>
  <c r="AS246" i="4" s="1"/>
  <c r="H246" i="4" l="1"/>
  <c r="I246" i="4" s="1" a="1"/>
  <c r="I246" i="4" s="1"/>
  <c r="AT246" i="4" a="1"/>
  <c r="AT246" i="4" s="1"/>
  <c r="AZ246" i="4" s="1" a="1"/>
  <c r="AZ246" i="4" s="1"/>
  <c r="K246" i="4" l="1" a="1"/>
  <c r="K246" i="4" s="1"/>
  <c r="AW246" i="4" a="1"/>
  <c r="AW246" i="4" s="1"/>
  <c r="AV246" i="4" a="1"/>
  <c r="AV246" i="4" s="1"/>
  <c r="AY246" i="4" a="1"/>
  <c r="AY246" i="4" s="1"/>
  <c r="L246" i="4" a="1"/>
  <c r="L246" i="4" s="1"/>
  <c r="N246" i="4" a="1"/>
  <c r="N246" i="4" s="1"/>
  <c r="O246" i="4" a="1"/>
  <c r="O246" i="4" s="1"/>
  <c r="AX246" i="4" a="1"/>
  <c r="AX246" i="4" s="1"/>
  <c r="BD246" i="4" a="1"/>
  <c r="BD246" i="4" s="1"/>
  <c r="BF246" i="4" s="1" a="1"/>
  <c r="BF246" i="4" s="1"/>
  <c r="BB246" i="4" a="1"/>
  <c r="BB246" i="4" s="1"/>
  <c r="AU246" i="4" a="1"/>
  <c r="AU246" i="4" s="1"/>
  <c r="BC246" i="4" a="1"/>
  <c r="BC246" i="4" s="1"/>
  <c r="BE246" i="4" s="1" a="1"/>
  <c r="BE246" i="4" s="1"/>
  <c r="BA246" i="4" a="1"/>
  <c r="BA246" i="4" s="1"/>
  <c r="M246" i="4" a="1"/>
  <c r="M246" i="4" s="1"/>
  <c r="P246" i="4" a="1"/>
  <c r="P246" i="4" s="1"/>
  <c r="J246" i="4" a="1"/>
  <c r="J246" i="4" s="1"/>
  <c r="S246" i="4" a="1"/>
  <c r="S246" i="4" s="1"/>
  <c r="U246" i="4" s="1" a="1"/>
  <c r="U246" i="4" s="1"/>
  <c r="R246" i="4" a="1"/>
  <c r="R246" i="4" s="1"/>
  <c r="T246" i="4" s="1" a="1"/>
  <c r="T246" i="4" s="1"/>
  <c r="Q246" i="4" a="1"/>
  <c r="Q246" i="4" s="1"/>
  <c r="V246" i="4" l="1"/>
  <c r="X246" i="4"/>
  <c r="Y246" i="4" s="1"/>
  <c r="Z246" i="4" s="1"/>
  <c r="AF246" i="4" s="1" a="1"/>
  <c r="AF246" i="4" s="1"/>
  <c r="W246" i="4"/>
  <c r="BG246" i="4"/>
  <c r="BI246" i="4"/>
  <c r="BJ246" i="4" s="1"/>
  <c r="BK246" i="4" s="1"/>
  <c r="BL246" i="4" s="1" a="1"/>
  <c r="BL246" i="4" s="1"/>
  <c r="AL246" i="4" s="1" a="1"/>
  <c r="AL246" i="4" s="1"/>
  <c r="BH246" i="4"/>
  <c r="BO246" i="4" l="1" a="1"/>
  <c r="BO246" i="4" s="1"/>
  <c r="BN246" i="4" a="1"/>
  <c r="BN246" i="4" s="1"/>
  <c r="BM246" i="4" a="1"/>
  <c r="BM246" i="4" s="1"/>
  <c r="BZ246" i="4" s="1"/>
  <c r="AC246" i="4" a="1"/>
  <c r="AC246" i="4" s="1"/>
  <c r="AB246" i="4" a="1"/>
  <c r="AB246" i="4" s="1"/>
  <c r="AO246" i="4" s="1"/>
  <c r="AD246" i="4" a="1"/>
  <c r="AD246" i="4" s="1"/>
  <c r="AG246" i="4" a="1"/>
  <c r="AG246" i="4" s="1"/>
  <c r="AH246" i="4" s="1"/>
  <c r="AA246" i="4" a="1"/>
  <c r="AA246" i="4" s="1"/>
  <c r="BW246" i="4" s="1" a="1"/>
  <c r="BW246" i="4" s="1"/>
  <c r="BQ246" i="4" a="1"/>
  <c r="BQ246" i="4" s="1"/>
  <c r="BR246" i="4" a="1"/>
  <c r="BR246" i="4" s="1"/>
  <c r="BP246" i="4" l="1"/>
  <c r="BT246" i="4" s="1"/>
  <c r="BS246" i="4"/>
  <c r="AQ246" i="4" s="1"/>
  <c r="AE246" i="4"/>
  <c r="AI246" i="4" s="1"/>
  <c r="BX246" i="4" s="1"/>
  <c r="AP246" i="4" l="1"/>
  <c r="AR246" i="4"/>
  <c r="CB246" i="4"/>
  <c r="CC246" i="4"/>
  <c r="CA246" i="4"/>
  <c r="AM246" i="4"/>
  <c r="AN246" i="4" s="1"/>
  <c r="AJ246" i="4" s="1"/>
  <c r="AK246" i="4" s="1"/>
  <c r="BY246" i="4" l="1"/>
  <c r="BU246" i="4" s="1"/>
  <c r="BV246" i="4" s="1"/>
  <c r="CD246" i="4" s="1"/>
  <c r="AS247" i="4" s="1"/>
  <c r="AT247" i="4" s="1" a="1"/>
  <c r="AT247" i="4" s="1"/>
  <c r="BD247" i="4" s="1" a="1"/>
  <c r="BD247" i="4" s="1"/>
  <c r="BF247" i="4" s="1" a="1"/>
  <c r="BF247" i="4" s="1"/>
  <c r="BC247" i="4" l="1" a="1"/>
  <c r="BC247" i="4" s="1"/>
  <c r="BE247" i="4" s="1" a="1"/>
  <c r="BE247" i="4" s="1"/>
  <c r="BH247" i="4" s="1"/>
  <c r="BB247" i="4" a="1"/>
  <c r="BB247" i="4" s="1"/>
  <c r="H247" i="4"/>
  <c r="I247" i="4" s="1" a="1"/>
  <c r="I247" i="4" s="1"/>
  <c r="Q247" i="4" s="1" a="1"/>
  <c r="Q247" i="4" s="1"/>
  <c r="AU247" i="4" a="1"/>
  <c r="AU247" i="4" s="1"/>
  <c r="BA247" i="4" a="1"/>
  <c r="BA247" i="4" s="1"/>
  <c r="AW247" i="4" a="1"/>
  <c r="AW247" i="4" s="1"/>
  <c r="AY247" i="4" a="1"/>
  <c r="AY247" i="4" s="1"/>
  <c r="AZ247" i="4" a="1"/>
  <c r="AZ247" i="4" s="1"/>
  <c r="AV247" i="4" a="1"/>
  <c r="AV247" i="4" s="1"/>
  <c r="AX247" i="4" a="1"/>
  <c r="AX247" i="4" s="1"/>
  <c r="M247" i="4" a="1"/>
  <c r="M247" i="4" s="1"/>
  <c r="N247" i="4" a="1"/>
  <c r="N247" i="4" s="1"/>
  <c r="BI247" i="4"/>
  <c r="BG247" i="4"/>
  <c r="K247" i="4" l="1" a="1"/>
  <c r="K247" i="4" s="1"/>
  <c r="S247" i="4" a="1"/>
  <c r="S247" i="4" s="1"/>
  <c r="U247" i="4" s="1" a="1"/>
  <c r="U247" i="4" s="1"/>
  <c r="J247" i="4" a="1"/>
  <c r="J247" i="4" s="1"/>
  <c r="R247" i="4" a="1"/>
  <c r="R247" i="4" s="1"/>
  <c r="T247" i="4" s="1" a="1"/>
  <c r="T247" i="4" s="1"/>
  <c r="O247" i="4" a="1"/>
  <c r="O247" i="4" s="1"/>
  <c r="P247" i="4" a="1"/>
  <c r="P247" i="4" s="1"/>
  <c r="L247" i="4" a="1"/>
  <c r="L247" i="4" s="1"/>
  <c r="BJ247" i="4"/>
  <c r="BK247" i="4" s="1"/>
  <c r="BL247" i="4" s="1" a="1"/>
  <c r="BL247" i="4" s="1"/>
  <c r="AL247" i="4" s="1" a="1"/>
  <c r="AL247" i="4" s="1"/>
  <c r="X247" i="4" l="1"/>
  <c r="W247" i="4"/>
  <c r="V247" i="4"/>
  <c r="Y247" i="4"/>
  <c r="Z247" i="4" s="1"/>
  <c r="AD247" i="4" s="1" a="1"/>
  <c r="AD247" i="4" s="1"/>
  <c r="BR247" i="4" a="1"/>
  <c r="BR247" i="4" s="1"/>
  <c r="BM247" i="4" a="1"/>
  <c r="BM247" i="4" s="1"/>
  <c r="BZ247" i="4" s="1"/>
  <c r="BO247" i="4" a="1"/>
  <c r="BO247" i="4" s="1"/>
  <c r="BQ247" i="4" a="1"/>
  <c r="BQ247" i="4" s="1"/>
  <c r="BN247" i="4" a="1"/>
  <c r="BN247" i="4" s="1"/>
  <c r="AF247" i="4" a="1"/>
  <c r="AF247" i="4" s="1"/>
  <c r="AB247" i="4" a="1"/>
  <c r="AB247" i="4" s="1"/>
  <c r="AO247" i="4" s="1"/>
  <c r="BS247" i="4" l="1"/>
  <c r="AC247" i="4" a="1"/>
  <c r="AC247" i="4" s="1"/>
  <c r="AE247" i="4" s="1"/>
  <c r="AI247" i="4" s="1"/>
  <c r="AG247" i="4" a="1"/>
  <c r="AG247" i="4" s="1"/>
  <c r="AH247" i="4" s="1"/>
  <c r="CC247" i="4" s="1"/>
  <c r="AA247" i="4" a="1"/>
  <c r="AA247" i="4" s="1"/>
  <c r="BW247" i="4" s="1" a="1"/>
  <c r="BW247" i="4" s="1"/>
  <c r="BP247" i="4"/>
  <c r="BT247" i="4" s="1"/>
  <c r="AM247" i="4" l="1"/>
  <c r="BX247" i="4"/>
  <c r="BY247" i="4" s="1"/>
  <c r="BU247" i="4" s="1"/>
  <c r="BV247" i="4" s="1"/>
  <c r="CB247" i="4"/>
  <c r="CA247" i="4"/>
  <c r="AR247" i="4"/>
  <c r="AQ247" i="4"/>
  <c r="AP247" i="4"/>
  <c r="AN247" i="4"/>
  <c r="AJ247" i="4" s="1"/>
  <c r="AK247" i="4" s="1"/>
  <c r="CD247" i="4" l="1"/>
  <c r="AS248" i="4" s="1"/>
  <c r="AT248" i="4" s="1" a="1"/>
  <c r="AT248" i="4" s="1"/>
  <c r="AX248" i="4" l="1" a="1"/>
  <c r="AX248" i="4" s="1"/>
  <c r="AV248" i="4" a="1"/>
  <c r="AV248" i="4" s="1"/>
  <c r="AW248" i="4" a="1"/>
  <c r="AW248" i="4" s="1"/>
  <c r="AZ248" i="4" a="1"/>
  <c r="AZ248" i="4" s="1"/>
  <c r="AY248" i="4" a="1"/>
  <c r="AY248" i="4" s="1"/>
  <c r="H248" i="4"/>
  <c r="I248" i="4" s="1" a="1"/>
  <c r="I248" i="4" s="1"/>
  <c r="P248" i="4" s="1" a="1"/>
  <c r="P248" i="4" s="1"/>
  <c r="BD248" i="4" a="1"/>
  <c r="BD248" i="4" s="1"/>
  <c r="BF248" i="4" s="1" a="1"/>
  <c r="BF248" i="4" s="1"/>
  <c r="BA248" i="4" a="1"/>
  <c r="BA248" i="4" s="1"/>
  <c r="BB248" i="4" a="1"/>
  <c r="BB248" i="4" s="1"/>
  <c r="AU248" i="4" a="1"/>
  <c r="AU248" i="4" s="1"/>
  <c r="BC248" i="4" a="1"/>
  <c r="BC248" i="4" s="1"/>
  <c r="BE248" i="4" s="1" a="1"/>
  <c r="BE248" i="4" s="1"/>
  <c r="M248" i="4" l="1" a="1"/>
  <c r="M248" i="4" s="1"/>
  <c r="O248" i="4" a="1"/>
  <c r="O248" i="4" s="1"/>
  <c r="N248" i="4" a="1"/>
  <c r="N248" i="4" s="1"/>
  <c r="K248" i="4" a="1"/>
  <c r="K248" i="4" s="1"/>
  <c r="L248" i="4" a="1"/>
  <c r="L248" i="4" s="1"/>
  <c r="R248" i="4" a="1"/>
  <c r="R248" i="4" s="1"/>
  <c r="T248" i="4" s="1" a="1"/>
  <c r="T248" i="4" s="1"/>
  <c r="Q248" i="4" a="1"/>
  <c r="Q248" i="4" s="1"/>
  <c r="S248" i="4" a="1"/>
  <c r="S248" i="4" s="1"/>
  <c r="U248" i="4" s="1" a="1"/>
  <c r="U248" i="4" s="1"/>
  <c r="J248" i="4" a="1"/>
  <c r="J248" i="4" s="1"/>
  <c r="BI248" i="4"/>
  <c r="BH248" i="4"/>
  <c r="BG248" i="4"/>
  <c r="X248" i="4" l="1"/>
  <c r="Y248" i="4" s="1"/>
  <c r="Z248" i="4" s="1"/>
  <c r="AA248" i="4" s="1" a="1"/>
  <c r="AA248" i="4" s="1"/>
  <c r="BW248" i="4" s="1" a="1"/>
  <c r="BW248" i="4" s="1"/>
  <c r="V248" i="4"/>
  <c r="W248" i="4"/>
  <c r="BJ248" i="4"/>
  <c r="BK248" i="4" s="1"/>
  <c r="BL248" i="4" s="1" a="1"/>
  <c r="BL248" i="4" s="1"/>
  <c r="AL248" i="4" s="1" a="1"/>
  <c r="AL248" i="4" s="1"/>
  <c r="AG248" i="4" l="1" a="1"/>
  <c r="AG248" i="4" s="1"/>
  <c r="AB248" i="4" a="1"/>
  <c r="AB248" i="4" s="1"/>
  <c r="AO248" i="4" s="1"/>
  <c r="AD248" i="4" a="1"/>
  <c r="AD248" i="4" s="1"/>
  <c r="AF248" i="4" a="1"/>
  <c r="AF248" i="4" s="1"/>
  <c r="AC248" i="4" a="1"/>
  <c r="AC248" i="4" s="1"/>
  <c r="BR248" i="4" a="1"/>
  <c r="BR248" i="4" s="1"/>
  <c r="BM248" i="4" a="1"/>
  <c r="BM248" i="4" s="1"/>
  <c r="BZ248" i="4" s="1"/>
  <c r="BQ248" i="4" a="1"/>
  <c r="BQ248" i="4" s="1"/>
  <c r="BO248" i="4" a="1"/>
  <c r="BO248" i="4" s="1"/>
  <c r="BN248" i="4" a="1"/>
  <c r="BN248" i="4" s="1"/>
  <c r="AH248" i="4" l="1"/>
  <c r="AE248" i="4"/>
  <c r="AI248" i="4" s="1"/>
  <c r="BS248" i="4"/>
  <c r="AP248" i="4" s="1"/>
  <c r="BP248" i="4"/>
  <c r="BT248" i="4" s="1"/>
  <c r="BX248" i="4" l="1"/>
  <c r="CC248" i="4"/>
  <c r="CA248" i="4"/>
  <c r="CB248" i="4"/>
  <c r="AR248" i="4"/>
  <c r="AQ248" i="4"/>
  <c r="AM248" i="4"/>
  <c r="AN248" i="4" s="1"/>
  <c r="AJ248" i="4" s="1"/>
  <c r="AK248" i="4" s="1"/>
  <c r="BY248" i="4" l="1"/>
  <c r="BU248" i="4" s="1"/>
  <c r="BV248" i="4" s="1"/>
  <c r="CD248" i="4" s="1"/>
  <c r="AS249" i="4" s="1"/>
  <c r="H249" i="4" l="1"/>
  <c r="I249" i="4" s="1" a="1"/>
  <c r="I249" i="4" s="1"/>
  <c r="L249" i="4" s="1" a="1"/>
  <c r="L249" i="4" s="1"/>
  <c r="AT249" i="4" a="1"/>
  <c r="AT249" i="4" s="1"/>
  <c r="AW249" i="4" s="1" a="1"/>
  <c r="AW249" i="4" s="1"/>
  <c r="AZ249" i="4" l="1" a="1"/>
  <c r="AZ249" i="4" s="1"/>
  <c r="AV249" i="4" a="1"/>
  <c r="AV249" i="4" s="1"/>
  <c r="AY249" i="4" a="1"/>
  <c r="AY249" i="4" s="1"/>
  <c r="AX249" i="4" a="1"/>
  <c r="AX249" i="4" s="1"/>
  <c r="O249" i="4" a="1"/>
  <c r="O249" i="4" s="1"/>
  <c r="N249" i="4" a="1"/>
  <c r="N249" i="4" s="1"/>
  <c r="M249" i="4" a="1"/>
  <c r="M249" i="4" s="1"/>
  <c r="K249" i="4" a="1"/>
  <c r="K249" i="4" s="1"/>
  <c r="BD249" i="4" a="1"/>
  <c r="BD249" i="4" s="1"/>
  <c r="BF249" i="4" s="1" a="1"/>
  <c r="BF249" i="4" s="1"/>
  <c r="BB249" i="4" a="1"/>
  <c r="BB249" i="4" s="1"/>
  <c r="BA249" i="4" a="1"/>
  <c r="BA249" i="4" s="1"/>
  <c r="AU249" i="4" a="1"/>
  <c r="AU249" i="4" s="1"/>
  <c r="BC249" i="4" a="1"/>
  <c r="BC249" i="4" s="1"/>
  <c r="BE249" i="4" s="1" a="1"/>
  <c r="BE249" i="4" s="1"/>
  <c r="S249" i="4" a="1"/>
  <c r="S249" i="4" s="1"/>
  <c r="U249" i="4" s="1" a="1"/>
  <c r="U249" i="4" s="1"/>
  <c r="Q249" i="4" a="1"/>
  <c r="Q249" i="4" s="1"/>
  <c r="P249" i="4" a="1"/>
  <c r="P249" i="4" s="1"/>
  <c r="J249" i="4" a="1"/>
  <c r="J249" i="4" s="1"/>
  <c r="R249" i="4" a="1"/>
  <c r="R249" i="4" s="1"/>
  <c r="T249" i="4" s="1" a="1"/>
  <c r="T249" i="4" s="1"/>
  <c r="X249" i="4" l="1"/>
  <c r="W249" i="4"/>
  <c r="V249" i="4"/>
  <c r="BI249" i="4"/>
  <c r="BH249" i="4"/>
  <c r="BG249" i="4"/>
  <c r="Y249" i="4" l="1"/>
  <c r="Z249" i="4" s="1"/>
  <c r="AA249" i="4" s="1" a="1"/>
  <c r="AA249" i="4" s="1"/>
  <c r="BW249" i="4" s="1" a="1"/>
  <c r="BW249" i="4" s="1"/>
  <c r="BJ249" i="4"/>
  <c r="BK249" i="4" s="1"/>
  <c r="BN249" i="4" s="1" a="1"/>
  <c r="BN249" i="4" s="1"/>
  <c r="AB249" i="4" a="1"/>
  <c r="AB249" i="4" s="1"/>
  <c r="AO249" i="4" s="1"/>
  <c r="AG249" i="4" a="1"/>
  <c r="AG249" i="4" s="1"/>
  <c r="AD249" i="4" l="1" a="1"/>
  <c r="AD249" i="4" s="1"/>
  <c r="AF249" i="4" a="1"/>
  <c r="AF249" i="4" s="1"/>
  <c r="AH249" i="4" s="1"/>
  <c r="AC249" i="4" a="1"/>
  <c r="AC249" i="4" s="1"/>
  <c r="AE249" i="4" s="1"/>
  <c r="BO249" i="4" a="1"/>
  <c r="BO249" i="4" s="1"/>
  <c r="BR249" i="4" a="1"/>
  <c r="BR249" i="4" s="1"/>
  <c r="BQ249" i="4" a="1"/>
  <c r="BQ249" i="4" s="1"/>
  <c r="BM249" i="4" a="1"/>
  <c r="BM249" i="4" s="1"/>
  <c r="BZ249" i="4" s="1"/>
  <c r="BL249" i="4" a="1"/>
  <c r="BL249" i="4" s="1"/>
  <c r="AL249" i="4" s="1" a="1"/>
  <c r="AL249" i="4" s="1"/>
  <c r="BP249" i="4"/>
  <c r="AI249" i="4" l="1"/>
  <c r="BT249" i="4"/>
  <c r="BS249" i="4"/>
  <c r="AR249" i="4" s="1"/>
  <c r="BX249" i="4"/>
  <c r="CA249" i="4" l="1"/>
  <c r="CB249" i="4"/>
  <c r="AM249" i="4"/>
  <c r="AN249" i="4" s="1"/>
  <c r="AJ249" i="4" s="1"/>
  <c r="AK249" i="4" s="1"/>
  <c r="AP249" i="4"/>
  <c r="AQ249" i="4"/>
  <c r="CC249" i="4"/>
  <c r="BY249" i="4" l="1"/>
  <c r="BU249" i="4" s="1"/>
  <c r="BV249" i="4" s="1"/>
  <c r="CD249" i="4" s="1"/>
  <c r="AS250" i="4" l="1"/>
  <c r="H250" i="4"/>
  <c r="I250" i="4" s="1" a="1"/>
  <c r="I250" i="4" s="1"/>
  <c r="S250" i="4" s="1" a="1"/>
  <c r="S250" i="4" s="1"/>
  <c r="U250" i="4" s="1" a="1"/>
  <c r="U250" i="4" s="1"/>
  <c r="R250" i="4" l="1" a="1"/>
  <c r="R250" i="4" s="1"/>
  <c r="T250" i="4" s="1" a="1"/>
  <c r="T250" i="4" s="1"/>
  <c r="V250" i="4" s="1"/>
  <c r="J250" i="4" a="1"/>
  <c r="J250" i="4" s="1"/>
  <c r="P250" i="4" a="1"/>
  <c r="P250" i="4" s="1"/>
  <c r="M250" i="4" a="1"/>
  <c r="M250" i="4" s="1"/>
  <c r="Q250" i="4" a="1"/>
  <c r="Q250" i="4" s="1"/>
  <c r="N250" i="4" a="1"/>
  <c r="N250" i="4" s="1"/>
  <c r="O250" i="4" a="1"/>
  <c r="O250" i="4" s="1"/>
  <c r="L250" i="4" a="1"/>
  <c r="L250" i="4" s="1"/>
  <c r="K250" i="4" a="1"/>
  <c r="K250" i="4" s="1"/>
  <c r="AT250" i="4" a="1"/>
  <c r="AT250" i="4" s="1"/>
  <c r="AZ250" i="4" s="1" a="1"/>
  <c r="AZ250" i="4" s="1"/>
  <c r="X250" i="4" l="1"/>
  <c r="Y250" i="4" s="1"/>
  <c r="Z250" i="4" s="1"/>
  <c r="AD250" i="4" s="1" a="1"/>
  <c r="AD250" i="4" s="1"/>
  <c r="AY250" i="4" a="1"/>
  <c r="AY250" i="4" s="1"/>
  <c r="AX250" i="4" a="1"/>
  <c r="AX250" i="4" s="1"/>
  <c r="W250" i="4"/>
  <c r="AW250" i="4" a="1"/>
  <c r="AW250" i="4" s="1"/>
  <c r="AV250" i="4" a="1"/>
  <c r="AV250" i="4" s="1"/>
  <c r="BD250" i="4" a="1"/>
  <c r="BD250" i="4" s="1"/>
  <c r="BF250" i="4" s="1" a="1"/>
  <c r="BF250" i="4" s="1"/>
  <c r="BB250" i="4" a="1"/>
  <c r="BB250" i="4" s="1"/>
  <c r="BA250" i="4" a="1"/>
  <c r="BA250" i="4" s="1"/>
  <c r="BC250" i="4" a="1"/>
  <c r="BC250" i="4" s="1"/>
  <c r="BE250" i="4" s="1" a="1"/>
  <c r="BE250" i="4" s="1"/>
  <c r="AU250" i="4" a="1"/>
  <c r="AU250" i="4" s="1"/>
  <c r="BH250" i="4" l="1"/>
  <c r="BI250" i="4"/>
  <c r="BG250" i="4"/>
  <c r="AA250" i="4" a="1"/>
  <c r="AA250" i="4" s="1"/>
  <c r="BW250" i="4" s="1" a="1"/>
  <c r="BW250" i="4" s="1"/>
  <c r="AB250" i="4" a="1"/>
  <c r="AB250" i="4" s="1"/>
  <c r="AO250" i="4" s="1"/>
  <c r="AF250" i="4" a="1"/>
  <c r="AF250" i="4" s="1"/>
  <c r="AC250" i="4" a="1"/>
  <c r="AC250" i="4" s="1"/>
  <c r="AE250" i="4" s="1"/>
  <c r="AG250" i="4" a="1"/>
  <c r="AG250" i="4" s="1"/>
  <c r="BJ250" i="4" l="1"/>
  <c r="BK250" i="4" s="1"/>
  <c r="BL250" i="4" s="1" a="1"/>
  <c r="BL250" i="4" s="1"/>
  <c r="AL250" i="4" s="1" a="1"/>
  <c r="AL250" i="4" s="1"/>
  <c r="AI250" i="4"/>
  <c r="AH250" i="4"/>
  <c r="BM250" i="4" l="1" a="1"/>
  <c r="BM250" i="4" s="1"/>
  <c r="BZ250" i="4" s="1"/>
  <c r="BQ250" i="4" a="1"/>
  <c r="BQ250" i="4" s="1"/>
  <c r="BR250" i="4" a="1"/>
  <c r="BR250" i="4" s="1"/>
  <c r="BO250" i="4" a="1"/>
  <c r="BO250" i="4" s="1"/>
  <c r="BN250" i="4" a="1"/>
  <c r="BN250" i="4" s="1"/>
  <c r="BX250" i="4"/>
  <c r="BS250" i="4" l="1"/>
  <c r="AP250" i="4" s="1"/>
  <c r="BP250" i="4"/>
  <c r="BT250" i="4" s="1"/>
  <c r="AM250" i="4" s="1"/>
  <c r="AN250" i="4" s="1"/>
  <c r="AJ250" i="4" s="1"/>
  <c r="AK250" i="4" s="1"/>
  <c r="CC250" i="4"/>
  <c r="CA250" i="4"/>
  <c r="AQ250" i="4"/>
  <c r="CB250" i="4"/>
  <c r="AR250" i="4"/>
  <c r="BY250" i="4" l="1"/>
  <c r="BU250" i="4" s="1"/>
  <c r="BV250" i="4" s="1"/>
  <c r="CD250" i="4" s="1"/>
  <c r="AS251" i="4" l="1"/>
  <c r="H251" i="4"/>
  <c r="I251" i="4" l="1" a="1"/>
  <c r="I251" i="4" s="1"/>
  <c r="O251" i="4" s="1" a="1"/>
  <c r="O251" i="4" s="1"/>
  <c r="AT251" i="4" a="1"/>
  <c r="AT251" i="4" s="1"/>
  <c r="AZ251" i="4" s="1" a="1"/>
  <c r="AZ251" i="4" s="1"/>
  <c r="N251" i="4" l="1" a="1"/>
  <c r="N251" i="4" s="1"/>
  <c r="K251" i="4" a="1"/>
  <c r="K251" i="4" s="1"/>
  <c r="M251" i="4" a="1"/>
  <c r="M251" i="4" s="1"/>
  <c r="AW251" i="4" a="1"/>
  <c r="AW251" i="4" s="1"/>
  <c r="AY251" i="4" a="1"/>
  <c r="AY251" i="4" s="1"/>
  <c r="AX251" i="4" a="1"/>
  <c r="AX251" i="4" s="1"/>
  <c r="AV251" i="4" a="1"/>
  <c r="AV251" i="4" s="1"/>
  <c r="BD251" i="4" a="1"/>
  <c r="BD251" i="4" s="1"/>
  <c r="BF251" i="4" s="1" a="1"/>
  <c r="BF251" i="4" s="1"/>
  <c r="BA251" i="4" a="1"/>
  <c r="BA251" i="4" s="1"/>
  <c r="BB251" i="4" a="1"/>
  <c r="BB251" i="4" s="1"/>
  <c r="AU251" i="4" a="1"/>
  <c r="AU251" i="4" s="1"/>
  <c r="BC251" i="4" a="1"/>
  <c r="BC251" i="4" s="1"/>
  <c r="BE251" i="4" s="1" a="1"/>
  <c r="BE251" i="4" s="1"/>
  <c r="L251" i="4" a="1"/>
  <c r="L251" i="4" s="1"/>
  <c r="R251" i="4" a="1"/>
  <c r="R251" i="4" s="1"/>
  <c r="T251" i="4" s="1" a="1"/>
  <c r="T251" i="4" s="1"/>
  <c r="P251" i="4" a="1"/>
  <c r="P251" i="4" s="1"/>
  <c r="Q251" i="4" a="1"/>
  <c r="Q251" i="4" s="1"/>
  <c r="J251" i="4" a="1"/>
  <c r="J251" i="4" s="1"/>
  <c r="S251" i="4" a="1"/>
  <c r="S251" i="4" s="1"/>
  <c r="U251" i="4" s="1" a="1"/>
  <c r="U251" i="4" s="1"/>
  <c r="X251" i="4" l="1"/>
  <c r="BG251" i="4"/>
  <c r="BH251" i="4"/>
  <c r="BI251" i="4"/>
  <c r="BJ251" i="4" s="1"/>
  <c r="BK251" i="4" s="1"/>
  <c r="V251" i="4"/>
  <c r="W251" i="4"/>
  <c r="Y251" i="4" l="1"/>
  <c r="Z251" i="4" s="1"/>
  <c r="BL251" i="4" a="1"/>
  <c r="BL251" i="4" s="1"/>
  <c r="AL251" i="4" s="1" a="1"/>
  <c r="AL251" i="4" s="1"/>
  <c r="BM251" i="4" a="1"/>
  <c r="BM251" i="4" s="1"/>
  <c r="BZ251" i="4" s="1"/>
  <c r="BR251" i="4" a="1"/>
  <c r="BR251" i="4" s="1"/>
  <c r="BO251" i="4" a="1"/>
  <c r="BO251" i="4" s="1"/>
  <c r="BN251" i="4" a="1"/>
  <c r="BN251" i="4" s="1"/>
  <c r="BQ251" i="4" a="1"/>
  <c r="BQ251" i="4" s="1"/>
  <c r="AB251" i="4" a="1"/>
  <c r="AB251" i="4" s="1"/>
  <c r="AO251" i="4" s="1"/>
  <c r="AG251" i="4" a="1"/>
  <c r="AG251" i="4" s="1"/>
  <c r="AF251" i="4" a="1"/>
  <c r="AF251" i="4" s="1"/>
  <c r="AC251" i="4" a="1"/>
  <c r="AC251" i="4" s="1"/>
  <c r="AD251" i="4" a="1"/>
  <c r="AD251" i="4" s="1"/>
  <c r="AA251" i="4" a="1"/>
  <c r="AA251" i="4" s="1"/>
  <c r="BW251" i="4" s="1" a="1"/>
  <c r="BW251" i="4" s="1"/>
  <c r="AH251" i="4" l="1"/>
  <c r="BP251" i="4"/>
  <c r="BT251" i="4" s="1"/>
  <c r="BS251" i="4"/>
  <c r="AE251" i="4"/>
  <c r="AI251" i="4" s="1"/>
  <c r="AM251" i="4" l="1"/>
  <c r="AQ251" i="4"/>
  <c r="AP251" i="4"/>
  <c r="AR251" i="4"/>
  <c r="CC251" i="4"/>
  <c r="CA251" i="4"/>
  <c r="BX251" i="4"/>
  <c r="CB251" i="4"/>
  <c r="AN251" i="4" l="1"/>
  <c r="AJ251" i="4" s="1"/>
  <c r="AK251" i="4" s="1"/>
  <c r="BY251" i="4"/>
  <c r="BU251" i="4" s="1"/>
  <c r="BV251" i="4" s="1"/>
  <c r="CD251" i="4" l="1"/>
  <c r="AS252" i="4" s="1"/>
  <c r="H252" i="4" l="1"/>
  <c r="I252" i="4" s="1" a="1"/>
  <c r="I252" i="4" s="1"/>
  <c r="K252" i="4" s="1" a="1"/>
  <c r="K252" i="4" s="1"/>
  <c r="AT252" i="4" a="1"/>
  <c r="AT252" i="4" s="1"/>
  <c r="AZ252" i="4" s="1" a="1"/>
  <c r="AZ252" i="4" s="1"/>
  <c r="AV252" i="4" l="1" a="1"/>
  <c r="AV252" i="4" s="1"/>
  <c r="AY252" i="4" a="1"/>
  <c r="AY252" i="4" s="1"/>
  <c r="AW252" i="4" a="1"/>
  <c r="AW252" i="4" s="1"/>
  <c r="M252" i="4" a="1"/>
  <c r="M252" i="4" s="1"/>
  <c r="O252" i="4" a="1"/>
  <c r="O252" i="4" s="1"/>
  <c r="N252" i="4" a="1"/>
  <c r="N252" i="4" s="1"/>
  <c r="L252" i="4" a="1"/>
  <c r="L252" i="4" s="1"/>
  <c r="P252" i="4" a="1"/>
  <c r="P252" i="4" s="1"/>
  <c r="J252" i="4" a="1"/>
  <c r="J252" i="4" s="1"/>
  <c r="R252" i="4" a="1"/>
  <c r="R252" i="4" s="1"/>
  <c r="T252" i="4" s="1" a="1"/>
  <c r="T252" i="4" s="1"/>
  <c r="S252" i="4" a="1"/>
  <c r="S252" i="4" s="1"/>
  <c r="U252" i="4" s="1" a="1"/>
  <c r="U252" i="4" s="1"/>
  <c r="Q252" i="4" a="1"/>
  <c r="Q252" i="4" s="1"/>
  <c r="AX252" i="4" a="1"/>
  <c r="AX252" i="4" s="1"/>
  <c r="BD252" i="4" a="1"/>
  <c r="BD252" i="4" s="1"/>
  <c r="BF252" i="4" s="1" a="1"/>
  <c r="BF252" i="4" s="1"/>
  <c r="BB252" i="4" a="1"/>
  <c r="BB252" i="4" s="1"/>
  <c r="BC252" i="4" a="1"/>
  <c r="BC252" i="4" s="1"/>
  <c r="BE252" i="4" s="1" a="1"/>
  <c r="BE252" i="4" s="1"/>
  <c r="BA252" i="4" a="1"/>
  <c r="BA252" i="4" s="1"/>
  <c r="AU252" i="4" a="1"/>
  <c r="AU252" i="4" s="1"/>
  <c r="BI252" i="4" l="1"/>
  <c r="BH252" i="4"/>
  <c r="BG252" i="4"/>
  <c r="X252" i="4"/>
  <c r="V252" i="4"/>
  <c r="W252" i="4"/>
  <c r="Y252" i="4" l="1"/>
  <c r="Z252" i="4" s="1"/>
  <c r="AA252" i="4" s="1" a="1"/>
  <c r="AA252" i="4" s="1"/>
  <c r="BW252" i="4" s="1" a="1"/>
  <c r="BW252" i="4" s="1"/>
  <c r="BJ252" i="4"/>
  <c r="BK252" i="4" s="1"/>
  <c r="BM252" i="4" s="1" a="1"/>
  <c r="BM252" i="4" s="1"/>
  <c r="BZ252" i="4" s="1"/>
  <c r="AG252" i="4" a="1"/>
  <c r="AG252" i="4" s="1"/>
  <c r="AC252" i="4" a="1"/>
  <c r="AC252" i="4" s="1"/>
  <c r="AF252" i="4" a="1"/>
  <c r="AF252" i="4" s="1"/>
  <c r="BR252" i="4" l="1" a="1"/>
  <c r="BR252" i="4" s="1"/>
  <c r="BO252" i="4" a="1"/>
  <c r="BO252" i="4" s="1"/>
  <c r="BN252" i="4" a="1"/>
  <c r="BN252" i="4" s="1"/>
  <c r="BQ252" i="4" a="1"/>
  <c r="BQ252" i="4" s="1"/>
  <c r="BS252" i="4" s="1"/>
  <c r="BL252" i="4" a="1"/>
  <c r="BL252" i="4" s="1"/>
  <c r="AL252" i="4" s="1" a="1"/>
  <c r="AL252" i="4" s="1"/>
  <c r="AD252" i="4" a="1"/>
  <c r="AD252" i="4" s="1"/>
  <c r="AE252" i="4" s="1"/>
  <c r="AI252" i="4" s="1"/>
  <c r="AB252" i="4" a="1"/>
  <c r="AB252" i="4" s="1"/>
  <c r="AO252" i="4" s="1"/>
  <c r="AH252" i="4"/>
  <c r="BP252" i="4" l="1"/>
  <c r="BT252" i="4" s="1"/>
  <c r="AM252" i="4" s="1"/>
  <c r="CC252" i="4"/>
  <c r="BX252" i="4"/>
  <c r="CA252" i="4"/>
  <c r="CB252" i="4"/>
  <c r="AR252" i="4"/>
  <c r="AQ252" i="4"/>
  <c r="AP252" i="4"/>
  <c r="AN252" i="4" l="1"/>
  <c r="AJ252" i="4" s="1"/>
  <c r="AK252" i="4" s="1"/>
  <c r="BY252" i="4"/>
  <c r="BU252" i="4" s="1"/>
  <c r="BV252" i="4" s="1"/>
  <c r="CD252" i="4" s="1"/>
  <c r="AS253" i="4" l="1"/>
  <c r="H253" i="4"/>
  <c r="I253" i="4" l="1" a="1"/>
  <c r="I253" i="4" s="1"/>
  <c r="M253" i="4" s="1" a="1"/>
  <c r="M253" i="4" s="1"/>
  <c r="AT253" i="4" a="1"/>
  <c r="AT253" i="4" s="1"/>
  <c r="AZ253" i="4" s="1" a="1"/>
  <c r="AZ253" i="4" s="1"/>
  <c r="O253" i="4" l="1" a="1"/>
  <c r="O253" i="4" s="1"/>
  <c r="L253" i="4" a="1"/>
  <c r="L253" i="4" s="1"/>
  <c r="K253" i="4" a="1"/>
  <c r="K253" i="4" s="1"/>
  <c r="AW253" i="4" a="1"/>
  <c r="AW253" i="4" s="1"/>
  <c r="N253" i="4" a="1"/>
  <c r="N253" i="4" s="1"/>
  <c r="AV253" i="4" a="1"/>
  <c r="AV253" i="4" s="1"/>
  <c r="AY253" i="4" a="1"/>
  <c r="AY253" i="4" s="1"/>
  <c r="AX253" i="4" a="1"/>
  <c r="AX253" i="4" s="1"/>
  <c r="BD253" i="4" a="1"/>
  <c r="BD253" i="4" s="1"/>
  <c r="BF253" i="4" s="1" a="1"/>
  <c r="BF253" i="4" s="1"/>
  <c r="AU253" i="4" a="1"/>
  <c r="AU253" i="4" s="1"/>
  <c r="BA253" i="4" a="1"/>
  <c r="BA253" i="4" s="1"/>
  <c r="BB253" i="4" a="1"/>
  <c r="BB253" i="4" s="1"/>
  <c r="BC253" i="4" a="1"/>
  <c r="BC253" i="4" s="1"/>
  <c r="BE253" i="4" s="1" a="1"/>
  <c r="BE253" i="4" s="1"/>
  <c r="Q253" i="4" a="1"/>
  <c r="Q253" i="4" s="1"/>
  <c r="J253" i="4" a="1"/>
  <c r="J253" i="4" s="1"/>
  <c r="R253" i="4" a="1"/>
  <c r="R253" i="4" s="1"/>
  <c r="T253" i="4" s="1" a="1"/>
  <c r="T253" i="4" s="1"/>
  <c r="P253" i="4" a="1"/>
  <c r="P253" i="4" s="1"/>
  <c r="S253" i="4" a="1"/>
  <c r="S253" i="4" s="1"/>
  <c r="U253" i="4" s="1" a="1"/>
  <c r="U253" i="4" s="1"/>
  <c r="V253" i="4" l="1"/>
  <c r="W253" i="4"/>
  <c r="X253" i="4"/>
  <c r="Y253" i="4" s="1"/>
  <c r="Z253" i="4" s="1"/>
  <c r="BG253" i="4"/>
  <c r="BH253" i="4"/>
  <c r="BI253" i="4"/>
  <c r="BJ253" i="4" s="1"/>
  <c r="BK253" i="4" s="1"/>
  <c r="AB253" i="4" l="1" a="1"/>
  <c r="AB253" i="4" s="1"/>
  <c r="AO253" i="4" s="1"/>
  <c r="AA253" i="4" a="1"/>
  <c r="AA253" i="4" s="1"/>
  <c r="BW253" i="4" s="1" a="1"/>
  <c r="BW253" i="4" s="1"/>
  <c r="AC253" i="4" a="1"/>
  <c r="AC253" i="4" s="1"/>
  <c r="AF253" i="4" a="1"/>
  <c r="AF253" i="4" s="1"/>
  <c r="AG253" i="4" a="1"/>
  <c r="AG253" i="4" s="1"/>
  <c r="AD253" i="4" a="1"/>
  <c r="AD253" i="4" s="1"/>
  <c r="BL253" i="4" a="1"/>
  <c r="BL253" i="4" s="1"/>
  <c r="AL253" i="4" s="1" a="1"/>
  <c r="AL253" i="4" s="1"/>
  <c r="BR253" i="4" a="1"/>
  <c r="BR253" i="4" s="1"/>
  <c r="BO253" i="4" a="1"/>
  <c r="BO253" i="4" s="1"/>
  <c r="BQ253" i="4" a="1"/>
  <c r="BQ253" i="4" s="1"/>
  <c r="BM253" i="4" a="1"/>
  <c r="BM253" i="4" s="1"/>
  <c r="BZ253" i="4" s="1"/>
  <c r="BN253" i="4" a="1"/>
  <c r="BN253" i="4" s="1"/>
  <c r="BP253" i="4" l="1"/>
  <c r="BT253" i="4" s="1"/>
  <c r="AH253" i="4"/>
  <c r="BS253" i="4"/>
  <c r="AE253" i="4"/>
  <c r="AI253" i="4" s="1"/>
  <c r="CB253" i="4" l="1"/>
  <c r="BX253" i="4"/>
  <c r="CA253" i="4"/>
  <c r="CC253" i="4"/>
  <c r="AP253" i="4"/>
  <c r="AQ253" i="4"/>
  <c r="AR253" i="4"/>
  <c r="AM253" i="4"/>
  <c r="AN253" i="4" s="1"/>
  <c r="AJ253" i="4" s="1"/>
  <c r="AK253" i="4" s="1"/>
  <c r="BY253" i="4" l="1"/>
  <c r="BU253" i="4" s="1"/>
  <c r="BV253" i="4" s="1"/>
  <c r="CD253" i="4" s="1"/>
  <c r="AS254" i="4" l="1"/>
  <c r="H254" i="4"/>
  <c r="I254" i="4" l="1" a="1"/>
  <c r="I254" i="4" s="1"/>
  <c r="L254" i="4" s="1" a="1"/>
  <c r="L254" i="4" s="1"/>
  <c r="AT254" i="4" a="1"/>
  <c r="AT254" i="4" s="1"/>
  <c r="AW254" i="4" s="1" a="1"/>
  <c r="AW254" i="4" s="1"/>
  <c r="AY254" i="4" l="1" a="1"/>
  <c r="AY254" i="4" s="1"/>
  <c r="O254" i="4" a="1"/>
  <c r="O254" i="4" s="1"/>
  <c r="N254" i="4" a="1"/>
  <c r="N254" i="4" s="1"/>
  <c r="M254" i="4" a="1"/>
  <c r="M254" i="4" s="1"/>
  <c r="K254" i="4" a="1"/>
  <c r="K254" i="4" s="1"/>
  <c r="AV254" i="4" a="1"/>
  <c r="AV254" i="4" s="1"/>
  <c r="AZ254" i="4" a="1"/>
  <c r="AZ254" i="4" s="1"/>
  <c r="AX254" i="4" a="1"/>
  <c r="AX254" i="4" s="1"/>
  <c r="AU254" i="4" a="1"/>
  <c r="AU254" i="4" s="1"/>
  <c r="BC254" i="4" a="1"/>
  <c r="BC254" i="4" s="1"/>
  <c r="BE254" i="4" s="1" a="1"/>
  <c r="BE254" i="4" s="1"/>
  <c r="BD254" i="4" a="1"/>
  <c r="BD254" i="4" s="1"/>
  <c r="BF254" i="4" s="1" a="1"/>
  <c r="BF254" i="4" s="1"/>
  <c r="BA254" i="4" a="1"/>
  <c r="BA254" i="4" s="1"/>
  <c r="BB254" i="4" a="1"/>
  <c r="BB254" i="4" s="1"/>
  <c r="P254" i="4" a="1"/>
  <c r="P254" i="4" s="1"/>
  <c r="R254" i="4" a="1"/>
  <c r="R254" i="4" s="1"/>
  <c r="T254" i="4" s="1" a="1"/>
  <c r="T254" i="4" s="1"/>
  <c r="S254" i="4" a="1"/>
  <c r="S254" i="4" s="1"/>
  <c r="U254" i="4" s="1" a="1"/>
  <c r="U254" i="4" s="1"/>
  <c r="J254" i="4" a="1"/>
  <c r="J254" i="4" s="1"/>
  <c r="Q254" i="4" a="1"/>
  <c r="Q254" i="4" s="1"/>
  <c r="W254" i="4" l="1"/>
  <c r="X254" i="4"/>
  <c r="Y254" i="4" s="1"/>
  <c r="Z254" i="4" s="1"/>
  <c r="V254" i="4"/>
  <c r="BH254" i="4"/>
  <c r="BG254" i="4"/>
  <c r="BI254" i="4"/>
  <c r="BJ254" i="4" s="1"/>
  <c r="BK254" i="4" s="1"/>
  <c r="AD254" i="4" l="1" a="1"/>
  <c r="AD254" i="4" s="1"/>
  <c r="AA254" i="4" a="1"/>
  <c r="AA254" i="4" s="1"/>
  <c r="BW254" i="4" s="1" a="1"/>
  <c r="BW254" i="4" s="1"/>
  <c r="AC254" i="4" a="1"/>
  <c r="AC254" i="4" s="1"/>
  <c r="AE254" i="4" s="1"/>
  <c r="AB254" i="4" a="1"/>
  <c r="AB254" i="4" s="1"/>
  <c r="AO254" i="4" s="1"/>
  <c r="AF254" i="4" a="1"/>
  <c r="AF254" i="4" s="1"/>
  <c r="AG254" i="4" a="1"/>
  <c r="AG254" i="4" s="1"/>
  <c r="BL254" i="4" a="1"/>
  <c r="BL254" i="4" s="1"/>
  <c r="AL254" i="4" s="1" a="1"/>
  <c r="AL254" i="4" s="1"/>
  <c r="BQ254" i="4" a="1"/>
  <c r="BQ254" i="4" s="1"/>
  <c r="BO254" i="4" a="1"/>
  <c r="BO254" i="4" s="1"/>
  <c r="BN254" i="4" a="1"/>
  <c r="BN254" i="4" s="1"/>
  <c r="BM254" i="4" a="1"/>
  <c r="BM254" i="4" s="1"/>
  <c r="BZ254" i="4" s="1"/>
  <c r="BR254" i="4" a="1"/>
  <c r="BR254" i="4" s="1"/>
  <c r="BS254" i="4" l="1"/>
  <c r="BP254" i="4"/>
  <c r="BT254" i="4" s="1"/>
  <c r="AH254" i="4"/>
  <c r="AI254" i="4"/>
  <c r="CC254" i="4" l="1"/>
  <c r="AM254" i="4"/>
  <c r="CB254" i="4"/>
  <c r="BX254" i="4"/>
  <c r="CA254" i="4"/>
  <c r="AR254" i="4"/>
  <c r="AP254" i="4"/>
  <c r="AQ254" i="4"/>
  <c r="BY254" i="4" l="1"/>
  <c r="BU254" i="4" s="1"/>
  <c r="BV254" i="4" s="1"/>
  <c r="AN254" i="4"/>
  <c r="AJ254" i="4" s="1"/>
  <c r="AK254" i="4" s="1"/>
  <c r="CD254" i="4" l="1"/>
  <c r="H255" i="4" s="1"/>
  <c r="I255" i="4" s="1" a="1"/>
  <c r="I255" i="4" s="1"/>
  <c r="P255" i="4" s="1" a="1"/>
  <c r="P255" i="4" s="1"/>
  <c r="AS255" i="4" l="1"/>
  <c r="AT255" i="4" s="1" a="1"/>
  <c r="AT255" i="4" s="1"/>
  <c r="BA255" i="4" s="1" a="1"/>
  <c r="BA255" i="4" s="1"/>
  <c r="N255" i="4" a="1"/>
  <c r="N255" i="4" s="1"/>
  <c r="M255" i="4" a="1"/>
  <c r="M255" i="4" s="1"/>
  <c r="K255" i="4" a="1"/>
  <c r="K255" i="4" s="1"/>
  <c r="O255" i="4" a="1"/>
  <c r="O255" i="4" s="1"/>
  <c r="L255" i="4" a="1"/>
  <c r="L255" i="4" s="1"/>
  <c r="Q255" i="4" a="1"/>
  <c r="Q255" i="4" s="1"/>
  <c r="J255" i="4" a="1"/>
  <c r="J255" i="4" s="1"/>
  <c r="S255" i="4" a="1"/>
  <c r="S255" i="4" s="1"/>
  <c r="U255" i="4" s="1" a="1"/>
  <c r="U255" i="4" s="1"/>
  <c r="R255" i="4" a="1"/>
  <c r="R255" i="4" s="1"/>
  <c r="T255" i="4" s="1" a="1"/>
  <c r="T255" i="4" s="1"/>
  <c r="AZ255" i="4" l="1" a="1"/>
  <c r="AZ255" i="4" s="1"/>
  <c r="AW255" i="4" a="1"/>
  <c r="AW255" i="4" s="1"/>
  <c r="AY255" i="4" a="1"/>
  <c r="AY255" i="4" s="1"/>
  <c r="V255" i="4"/>
  <c r="BC255" i="4" a="1"/>
  <c r="BC255" i="4" s="1"/>
  <c r="BE255" i="4" s="1" a="1"/>
  <c r="BE255" i="4" s="1"/>
  <c r="X255" i="4"/>
  <c r="Y255" i="4" s="1"/>
  <c r="Z255" i="4" s="1"/>
  <c r="AD255" i="4" s="1" a="1"/>
  <c r="AD255" i="4" s="1"/>
  <c r="W255" i="4"/>
  <c r="BD255" i="4" a="1"/>
  <c r="BD255" i="4" s="1"/>
  <c r="BF255" i="4" s="1" a="1"/>
  <c r="BF255" i="4" s="1"/>
  <c r="BB255" i="4" a="1"/>
  <c r="BB255" i="4" s="1"/>
  <c r="AX255" i="4" a="1"/>
  <c r="AX255" i="4" s="1"/>
  <c r="AU255" i="4" a="1"/>
  <c r="AU255" i="4" s="1"/>
  <c r="AV255" i="4" a="1"/>
  <c r="AV255" i="4" s="1"/>
  <c r="BG255" i="4" l="1"/>
  <c r="AG255" i="4" a="1"/>
  <c r="AG255" i="4" s="1"/>
  <c r="AA255" i="4" a="1"/>
  <c r="AA255" i="4" s="1"/>
  <c r="BW255" i="4" s="1" a="1"/>
  <c r="BW255" i="4" s="1"/>
  <c r="AB255" i="4" a="1"/>
  <c r="AB255" i="4" s="1"/>
  <c r="AO255" i="4" s="1"/>
  <c r="BI255" i="4"/>
  <c r="AF255" i="4" a="1"/>
  <c r="AF255" i="4" s="1"/>
  <c r="AH255" i="4" s="1"/>
  <c r="AC255" i="4" a="1"/>
  <c r="AC255" i="4" s="1"/>
  <c r="AE255" i="4" s="1"/>
  <c r="BH255" i="4"/>
  <c r="BJ255" i="4"/>
  <c r="BK255" i="4" s="1"/>
  <c r="BR255" i="4" s="1" a="1"/>
  <c r="BR255" i="4" s="1"/>
  <c r="AI255" i="4" l="1"/>
  <c r="BX255" i="4" s="1"/>
  <c r="BO255" i="4" a="1"/>
  <c r="BO255" i="4" s="1"/>
  <c r="BM255" i="4" a="1"/>
  <c r="BM255" i="4" s="1"/>
  <c r="BZ255" i="4" s="1"/>
  <c r="BN255" i="4" a="1"/>
  <c r="BN255" i="4" s="1"/>
  <c r="BQ255" i="4" a="1"/>
  <c r="BQ255" i="4" s="1"/>
  <c r="BS255" i="4" s="1"/>
  <c r="BL255" i="4" a="1"/>
  <c r="BL255" i="4" s="1"/>
  <c r="AL255" i="4" s="1" a="1"/>
  <c r="AL255" i="4" s="1"/>
  <c r="BP255" i="4" l="1"/>
  <c r="BT255" i="4"/>
  <c r="CA255" i="4"/>
  <c r="AP255" i="4"/>
  <c r="CB255" i="4"/>
  <c r="AQ255" i="4"/>
  <c r="AR255" i="4"/>
  <c r="CC255" i="4"/>
  <c r="AM255" i="4"/>
  <c r="AN255" i="4" s="1"/>
  <c r="AJ255" i="4" s="1"/>
  <c r="AK255" i="4" s="1"/>
  <c r="BY255" i="4" l="1"/>
  <c r="BU255" i="4" s="1"/>
  <c r="BV255" i="4" s="1"/>
  <c r="CD255" i="4" s="1"/>
  <c r="H256" i="4" l="1"/>
  <c r="AS256" i="4"/>
  <c r="AT256" i="4" l="1" a="1"/>
  <c r="AT256" i="4" s="1"/>
  <c r="AZ256" i="4" s="1" a="1"/>
  <c r="AZ256" i="4" s="1"/>
  <c r="I256" i="4" a="1"/>
  <c r="I256" i="4" s="1"/>
  <c r="N256" i="4" s="1" a="1"/>
  <c r="N256" i="4" s="1"/>
  <c r="AV256" i="4" l="1" a="1"/>
  <c r="AV256" i="4" s="1"/>
  <c r="AY256" i="4" a="1"/>
  <c r="AY256" i="4" s="1"/>
  <c r="AX256" i="4" a="1"/>
  <c r="AX256" i="4" s="1"/>
  <c r="AW256" i="4" a="1"/>
  <c r="AW256" i="4" s="1"/>
  <c r="K256" i="4" a="1"/>
  <c r="K256" i="4" s="1"/>
  <c r="L256" i="4" a="1"/>
  <c r="L256" i="4" s="1"/>
  <c r="M256" i="4" a="1"/>
  <c r="M256" i="4" s="1"/>
  <c r="O256" i="4" a="1"/>
  <c r="O256" i="4" s="1"/>
  <c r="P256" i="4" a="1"/>
  <c r="P256" i="4" s="1"/>
  <c r="J256" i="4" a="1"/>
  <c r="J256" i="4" s="1"/>
  <c r="Q256" i="4" a="1"/>
  <c r="Q256" i="4" s="1"/>
  <c r="S256" i="4" a="1"/>
  <c r="S256" i="4" s="1"/>
  <c r="U256" i="4" s="1" a="1"/>
  <c r="U256" i="4" s="1"/>
  <c r="R256" i="4" a="1"/>
  <c r="R256" i="4" s="1"/>
  <c r="T256" i="4" s="1" a="1"/>
  <c r="T256" i="4" s="1"/>
  <c r="AU256" i="4" a="1"/>
  <c r="AU256" i="4" s="1"/>
  <c r="BA256" i="4" a="1"/>
  <c r="BA256" i="4" s="1"/>
  <c r="BD256" i="4" a="1"/>
  <c r="BD256" i="4" s="1"/>
  <c r="BF256" i="4" s="1" a="1"/>
  <c r="BF256" i="4" s="1"/>
  <c r="BC256" i="4" a="1"/>
  <c r="BC256" i="4" s="1"/>
  <c r="BE256" i="4" s="1" a="1"/>
  <c r="BE256" i="4" s="1"/>
  <c r="BB256" i="4" a="1"/>
  <c r="BB256" i="4" s="1"/>
  <c r="BH256" i="4" l="1"/>
  <c r="BI256" i="4"/>
  <c r="BG256" i="4"/>
  <c r="W256" i="4"/>
  <c r="X256" i="4"/>
  <c r="V256" i="4"/>
  <c r="Y256" i="4" l="1"/>
  <c r="Z256" i="4" s="1"/>
  <c r="AG256" i="4" s="1" a="1"/>
  <c r="AG256" i="4" s="1"/>
  <c r="BJ256" i="4"/>
  <c r="BK256" i="4" s="1"/>
  <c r="BN256" i="4" s="1" a="1"/>
  <c r="BN256" i="4" s="1"/>
  <c r="AC256" i="4" a="1"/>
  <c r="AC256" i="4" s="1"/>
  <c r="BM256" i="4" a="1"/>
  <c r="BM256" i="4" s="1"/>
  <c r="BZ256" i="4" s="1"/>
  <c r="BQ256" i="4" a="1"/>
  <c r="BQ256" i="4" s="1"/>
  <c r="BO256" i="4" a="1"/>
  <c r="BO256" i="4" s="1"/>
  <c r="BL256" i="4" l="1" a="1"/>
  <c r="BL256" i="4" s="1"/>
  <c r="AL256" i="4" s="1" a="1"/>
  <c r="AL256" i="4" s="1"/>
  <c r="AB256" i="4" a="1"/>
  <c r="AB256" i="4" s="1"/>
  <c r="AO256" i="4" s="1"/>
  <c r="AA256" i="4" a="1"/>
  <c r="AA256" i="4" s="1"/>
  <c r="BW256" i="4" s="1" a="1"/>
  <c r="BW256" i="4" s="1"/>
  <c r="AD256" i="4" a="1"/>
  <c r="AD256" i="4" s="1"/>
  <c r="AE256" i="4" s="1"/>
  <c r="AF256" i="4" a="1"/>
  <c r="AF256" i="4" s="1"/>
  <c r="BR256" i="4" a="1"/>
  <c r="BR256" i="4" s="1"/>
  <c r="BS256" i="4" s="1"/>
  <c r="BP256" i="4"/>
  <c r="BT256" i="4" l="1"/>
  <c r="AI256" i="4"/>
  <c r="AH256" i="4"/>
  <c r="CA256" i="4" s="1"/>
  <c r="AM256" i="4"/>
  <c r="AR256" i="4" l="1"/>
  <c r="AQ256" i="4"/>
  <c r="AP256" i="4"/>
  <c r="CB256" i="4"/>
  <c r="BX256" i="4"/>
  <c r="AN256" i="4" s="1"/>
  <c r="AJ256" i="4" s="1"/>
  <c r="AK256" i="4" s="1"/>
  <c r="CC256" i="4"/>
  <c r="BY256" i="4" l="1"/>
  <c r="BU256" i="4" s="1"/>
  <c r="BV256" i="4" s="1"/>
  <c r="CD256" i="4" s="1"/>
  <c r="AS257" i="4" s="1"/>
  <c r="AT257" i="4" s="1" a="1"/>
  <c r="AT257" i="4" s="1"/>
  <c r="AY257" i="4" s="1" a="1"/>
  <c r="AY257" i="4" s="1"/>
  <c r="H257" i="4" l="1"/>
  <c r="I257" i="4" s="1" a="1"/>
  <c r="I257" i="4" s="1"/>
  <c r="K257" i="4" s="1" a="1"/>
  <c r="K257" i="4" s="1"/>
  <c r="AZ257" i="4" a="1"/>
  <c r="AZ257" i="4" s="1"/>
  <c r="AV257" i="4" a="1"/>
  <c r="AV257" i="4" s="1"/>
  <c r="AX257" i="4" a="1"/>
  <c r="AX257" i="4" s="1"/>
  <c r="O257" i="4" a="1"/>
  <c r="O257" i="4" s="1"/>
  <c r="N257" i="4" a="1"/>
  <c r="N257" i="4" s="1"/>
  <c r="L257" i="4" a="1"/>
  <c r="L257" i="4" s="1"/>
  <c r="M257" i="4" a="1"/>
  <c r="M257" i="4" s="1"/>
  <c r="AW257" i="4" a="1"/>
  <c r="AW257" i="4" s="1"/>
  <c r="AU257" i="4" a="1"/>
  <c r="AU257" i="4" s="1"/>
  <c r="BA257" i="4" a="1"/>
  <c r="BA257" i="4" s="1"/>
  <c r="BD257" i="4" a="1"/>
  <c r="BD257" i="4" s="1"/>
  <c r="BF257" i="4" s="1" a="1"/>
  <c r="BF257" i="4" s="1"/>
  <c r="BC257" i="4" a="1"/>
  <c r="BC257" i="4" s="1"/>
  <c r="BE257" i="4" s="1" a="1"/>
  <c r="BE257" i="4" s="1"/>
  <c r="BB257" i="4" a="1"/>
  <c r="BB257" i="4" s="1"/>
  <c r="S257" i="4" a="1"/>
  <c r="S257" i="4" s="1"/>
  <c r="U257" i="4" s="1" a="1"/>
  <c r="U257" i="4" s="1"/>
  <c r="P257" i="4" a="1"/>
  <c r="P257" i="4" s="1"/>
  <c r="J257" i="4" a="1"/>
  <c r="J257" i="4" s="1"/>
  <c r="R257" i="4" a="1"/>
  <c r="R257" i="4" s="1"/>
  <c r="T257" i="4" s="1" a="1"/>
  <c r="T257" i="4" s="1"/>
  <c r="Q257" i="4" a="1"/>
  <c r="Q257" i="4" s="1"/>
  <c r="BI257" i="4" l="1"/>
  <c r="BG257" i="4"/>
  <c r="BH257" i="4"/>
  <c r="V257" i="4"/>
  <c r="X257" i="4"/>
  <c r="Y257" i="4" s="1"/>
  <c r="Z257" i="4" s="1"/>
  <c r="W257" i="4"/>
  <c r="BJ257" i="4" l="1"/>
  <c r="BK257" i="4" s="1"/>
  <c r="AB257" i="4" a="1"/>
  <c r="AB257" i="4" s="1"/>
  <c r="AO257" i="4" s="1"/>
  <c r="AG257" i="4" a="1"/>
  <c r="AG257" i="4" s="1"/>
  <c r="AF257" i="4" a="1"/>
  <c r="AF257" i="4" s="1"/>
  <c r="AD257" i="4" a="1"/>
  <c r="AD257" i="4" s="1"/>
  <c r="AA257" i="4" a="1"/>
  <c r="AA257" i="4" s="1"/>
  <c r="BW257" i="4" s="1" a="1"/>
  <c r="BW257" i="4" s="1"/>
  <c r="AC257" i="4" a="1"/>
  <c r="AC257" i="4" s="1"/>
  <c r="BN257" i="4" a="1"/>
  <c r="BN257" i="4" s="1"/>
  <c r="BO257" i="4" a="1"/>
  <c r="BO257" i="4" s="1"/>
  <c r="BL257" i="4" a="1"/>
  <c r="BL257" i="4" s="1"/>
  <c r="AL257" i="4" s="1" a="1"/>
  <c r="AL257" i="4" s="1"/>
  <c r="BM257" i="4" a="1"/>
  <c r="BM257" i="4" s="1"/>
  <c r="BZ257" i="4" s="1"/>
  <c r="BQ257" i="4" a="1"/>
  <c r="BQ257" i="4" s="1"/>
  <c r="BR257" i="4" a="1"/>
  <c r="BR257" i="4" s="1"/>
  <c r="BS257" i="4" l="1"/>
  <c r="BP257" i="4"/>
  <c r="BT257" i="4" s="1"/>
  <c r="AE257" i="4"/>
  <c r="AI257" i="4" s="1"/>
  <c r="AH257" i="4"/>
  <c r="AM257" i="4" l="1"/>
  <c r="BX257" i="4"/>
  <c r="BY257" i="4" s="1"/>
  <c r="BU257" i="4" s="1"/>
  <c r="BV257" i="4" s="1"/>
  <c r="CC257" i="4"/>
  <c r="CA257" i="4"/>
  <c r="CB257" i="4"/>
  <c r="AP257" i="4"/>
  <c r="AR257" i="4"/>
  <c r="AQ257" i="4"/>
  <c r="AN257" i="4" l="1"/>
  <c r="AJ257" i="4" s="1"/>
  <c r="AK257" i="4" s="1"/>
  <c r="CD257" i="4" s="1"/>
  <c r="H258" i="4" l="1"/>
  <c r="AS258" i="4"/>
  <c r="AT258" i="4" l="1" a="1"/>
  <c r="AT258" i="4" s="1"/>
  <c r="AZ258" i="4" s="1" a="1"/>
  <c r="AZ258" i="4" s="1"/>
  <c r="I258" i="4" a="1"/>
  <c r="I258" i="4" s="1"/>
  <c r="O258" i="4" s="1" a="1"/>
  <c r="O258" i="4" s="1"/>
  <c r="AV258" i="4" l="1" a="1"/>
  <c r="AV258" i="4" s="1"/>
  <c r="AW258" i="4" a="1"/>
  <c r="AW258" i="4" s="1"/>
  <c r="L258" i="4" a="1"/>
  <c r="L258" i="4" s="1"/>
  <c r="AX258" i="4" a="1"/>
  <c r="AX258" i="4" s="1"/>
  <c r="M258" i="4" a="1"/>
  <c r="M258" i="4" s="1"/>
  <c r="AY258" i="4" a="1"/>
  <c r="AY258" i="4" s="1"/>
  <c r="N258" i="4" a="1"/>
  <c r="N258" i="4" s="1"/>
  <c r="K258" i="4" a="1"/>
  <c r="K258" i="4" s="1"/>
  <c r="J258" i="4" a="1"/>
  <c r="J258" i="4" s="1"/>
  <c r="R258" i="4" a="1"/>
  <c r="R258" i="4" s="1"/>
  <c r="T258" i="4" s="1" a="1"/>
  <c r="T258" i="4" s="1"/>
  <c r="Q258" i="4" a="1"/>
  <c r="Q258" i="4" s="1"/>
  <c r="S258" i="4" a="1"/>
  <c r="S258" i="4" s="1"/>
  <c r="U258" i="4" s="1" a="1"/>
  <c r="U258" i="4" s="1"/>
  <c r="P258" i="4" a="1"/>
  <c r="P258" i="4" s="1"/>
  <c r="BB258" i="4" a="1"/>
  <c r="BB258" i="4" s="1"/>
  <c r="BC258" i="4" a="1"/>
  <c r="BC258" i="4" s="1"/>
  <c r="BE258" i="4" s="1" a="1"/>
  <c r="BE258" i="4" s="1"/>
  <c r="BA258" i="4" a="1"/>
  <c r="BA258" i="4" s="1"/>
  <c r="AU258" i="4" a="1"/>
  <c r="AU258" i="4" s="1"/>
  <c r="BD258" i="4" a="1"/>
  <c r="BD258" i="4" s="1"/>
  <c r="BF258" i="4" s="1" a="1"/>
  <c r="BF258" i="4" s="1"/>
  <c r="BI258" i="4" l="1"/>
  <c r="BH258" i="4"/>
  <c r="BG258" i="4"/>
  <c r="V258" i="4"/>
  <c r="X258" i="4"/>
  <c r="Y258" i="4" s="1"/>
  <c r="Z258" i="4" s="1"/>
  <c r="W258" i="4"/>
  <c r="BJ258" i="4" l="1"/>
  <c r="BK258" i="4" s="1"/>
  <c r="BQ258" i="4" s="1" a="1"/>
  <c r="BQ258" i="4" s="1"/>
  <c r="AA258" i="4" a="1"/>
  <c r="AA258" i="4" s="1"/>
  <c r="BW258" i="4" s="1" a="1"/>
  <c r="BW258" i="4" s="1"/>
  <c r="AC258" i="4" a="1"/>
  <c r="AC258" i="4" s="1"/>
  <c r="AG258" i="4" a="1"/>
  <c r="AG258" i="4" s="1"/>
  <c r="AD258" i="4" a="1"/>
  <c r="AD258" i="4" s="1"/>
  <c r="AB258" i="4" a="1"/>
  <c r="AB258" i="4" s="1"/>
  <c r="AO258" i="4" s="1"/>
  <c r="AF258" i="4" a="1"/>
  <c r="AF258" i="4" s="1"/>
  <c r="BR258" i="4" l="1" a="1"/>
  <c r="BR258" i="4" s="1"/>
  <c r="BS258" i="4" s="1"/>
  <c r="BN258" i="4" a="1"/>
  <c r="BN258" i="4" s="1"/>
  <c r="BM258" i="4" a="1"/>
  <c r="BM258" i="4" s="1"/>
  <c r="BZ258" i="4" s="1"/>
  <c r="BL258" i="4" a="1"/>
  <c r="BL258" i="4" s="1"/>
  <c r="AL258" i="4" s="1" a="1"/>
  <c r="AL258" i="4" s="1"/>
  <c r="BO258" i="4" a="1"/>
  <c r="BO258" i="4" s="1"/>
  <c r="AH258" i="4"/>
  <c r="AE258" i="4"/>
  <c r="AI258" i="4" s="1"/>
  <c r="BP258" i="4" l="1"/>
  <c r="BT258" i="4" s="1"/>
  <c r="AM258" i="4" s="1"/>
  <c r="AR258" i="4"/>
  <c r="BX258" i="4"/>
  <c r="CC258" i="4"/>
  <c r="CB258" i="4"/>
  <c r="CA258" i="4"/>
  <c r="AQ258" i="4"/>
  <c r="AP258" i="4"/>
  <c r="BY258" i="4" l="1"/>
  <c r="BU258" i="4" s="1"/>
  <c r="BV258" i="4" s="1"/>
  <c r="AN258" i="4"/>
  <c r="AJ258" i="4" s="1"/>
  <c r="AK258" i="4" s="1"/>
  <c r="CD258" i="4" l="1"/>
  <c r="H259" i="4" s="1"/>
  <c r="AS259" i="4" l="1"/>
  <c r="AT259" i="4" s="1" a="1"/>
  <c r="AT259" i="4" s="1"/>
  <c r="AW259" i="4" s="1" a="1"/>
  <c r="AW259" i="4" s="1"/>
  <c r="I259" i="4" a="1"/>
  <c r="I259" i="4" s="1"/>
  <c r="K259" i="4" s="1" a="1"/>
  <c r="K259" i="4" s="1"/>
  <c r="AZ259" i="4" l="1" a="1"/>
  <c r="AZ259" i="4" s="1"/>
  <c r="AV259" i="4" a="1"/>
  <c r="AV259" i="4" s="1"/>
  <c r="AY259" i="4" a="1"/>
  <c r="AY259" i="4" s="1"/>
  <c r="AX259" i="4" a="1"/>
  <c r="AX259" i="4" s="1"/>
  <c r="M259" i="4" a="1"/>
  <c r="M259" i="4" s="1"/>
  <c r="L259" i="4" a="1"/>
  <c r="L259" i="4" s="1"/>
  <c r="O259" i="4" a="1"/>
  <c r="O259" i="4" s="1"/>
  <c r="N259" i="4" a="1"/>
  <c r="N259" i="4" s="1"/>
  <c r="R259" i="4" a="1"/>
  <c r="R259" i="4" s="1"/>
  <c r="T259" i="4" s="1" a="1"/>
  <c r="T259" i="4" s="1"/>
  <c r="S259" i="4" a="1"/>
  <c r="S259" i="4" s="1"/>
  <c r="U259" i="4" s="1" a="1"/>
  <c r="U259" i="4" s="1"/>
  <c r="Q259" i="4" a="1"/>
  <c r="Q259" i="4" s="1"/>
  <c r="J259" i="4" a="1"/>
  <c r="J259" i="4" s="1"/>
  <c r="P259" i="4" a="1"/>
  <c r="P259" i="4" s="1"/>
  <c r="AU259" i="4" a="1"/>
  <c r="AU259" i="4" s="1"/>
  <c r="BB259" i="4" a="1"/>
  <c r="BB259" i="4" s="1"/>
  <c r="BC259" i="4" a="1"/>
  <c r="BC259" i="4" s="1"/>
  <c r="BE259" i="4" s="1" a="1"/>
  <c r="BE259" i="4" s="1"/>
  <c r="BA259" i="4" a="1"/>
  <c r="BA259" i="4" s="1"/>
  <c r="BD259" i="4" a="1"/>
  <c r="BD259" i="4" s="1"/>
  <c r="BF259" i="4" s="1" a="1"/>
  <c r="BF259" i="4" s="1"/>
  <c r="BH259" i="4" l="1"/>
  <c r="BG259" i="4"/>
  <c r="BI259" i="4"/>
  <c r="BJ259" i="4" s="1"/>
  <c r="BK259" i="4" s="1"/>
  <c r="X259" i="4"/>
  <c r="W259" i="4"/>
  <c r="V259" i="4"/>
  <c r="Y259" i="4" l="1"/>
  <c r="Z259" i="4" s="1"/>
  <c r="AC259" i="4" s="1" a="1"/>
  <c r="AC259" i="4" s="1"/>
  <c r="BR259" i="4" a="1"/>
  <c r="BR259" i="4" s="1"/>
  <c r="BO259" i="4" a="1"/>
  <c r="BO259" i="4" s="1"/>
  <c r="BQ259" i="4" a="1"/>
  <c r="BQ259" i="4" s="1"/>
  <c r="BN259" i="4" a="1"/>
  <c r="BN259" i="4" s="1"/>
  <c r="BM259" i="4" a="1"/>
  <c r="BM259" i="4" s="1"/>
  <c r="BZ259" i="4" s="1"/>
  <c r="BL259" i="4" a="1"/>
  <c r="BL259" i="4" s="1"/>
  <c r="AL259" i="4" s="1" a="1"/>
  <c r="AL259" i="4" s="1"/>
  <c r="AD259" i="4" l="1" a="1"/>
  <c r="AD259" i="4" s="1"/>
  <c r="AA259" i="4" a="1"/>
  <c r="AA259" i="4" s="1"/>
  <c r="BW259" i="4" s="1" a="1"/>
  <c r="BW259" i="4" s="1"/>
  <c r="AF259" i="4" a="1"/>
  <c r="AF259" i="4" s="1"/>
  <c r="AB259" i="4" a="1"/>
  <c r="AB259" i="4" s="1"/>
  <c r="AO259" i="4" s="1"/>
  <c r="AG259" i="4" a="1"/>
  <c r="AG259" i="4" s="1"/>
  <c r="BP259" i="4"/>
  <c r="BT259" i="4" s="1"/>
  <c r="AE259" i="4"/>
  <c r="BS259" i="4"/>
  <c r="AH259" i="4" l="1"/>
  <c r="AR259" i="4" s="1"/>
  <c r="AI259" i="4"/>
  <c r="AM259" i="4"/>
  <c r="AP259" i="4"/>
  <c r="CC259" i="4"/>
  <c r="CB259" i="4"/>
  <c r="CA259" i="4" l="1"/>
  <c r="AQ259" i="4"/>
  <c r="BX259" i="4"/>
  <c r="BY259" i="4" s="1"/>
  <c r="BU259" i="4" s="1"/>
  <c r="BV259" i="4" s="1"/>
  <c r="AN259" i="4" l="1"/>
  <c r="AJ259" i="4" s="1"/>
  <c r="AK259" i="4" s="1"/>
  <c r="CD259" i="4" s="1"/>
  <c r="H260" i="4" l="1"/>
  <c r="AS260" i="4"/>
  <c r="AT260" i="4" s="1" a="1"/>
  <c r="AT260" i="4" s="1"/>
  <c r="AY260" i="4" s="1" a="1"/>
  <c r="AY260" i="4" s="1"/>
  <c r="AX260" i="4" l="1" a="1"/>
  <c r="AX260" i="4" s="1"/>
  <c r="BD260" i="4" a="1"/>
  <c r="BD260" i="4" s="1"/>
  <c r="BF260" i="4" s="1" a="1"/>
  <c r="BF260" i="4" s="1"/>
  <c r="BC260" i="4" a="1"/>
  <c r="BC260" i="4" s="1"/>
  <c r="BE260" i="4" s="1" a="1"/>
  <c r="BE260" i="4" s="1"/>
  <c r="AU260" i="4" a="1"/>
  <c r="AU260" i="4" s="1"/>
  <c r="AZ260" i="4" a="1"/>
  <c r="AZ260" i="4" s="1"/>
  <c r="AW260" i="4" a="1"/>
  <c r="AW260" i="4" s="1"/>
  <c r="AV260" i="4" a="1"/>
  <c r="AV260" i="4" s="1"/>
  <c r="BB260" i="4" a="1"/>
  <c r="BB260" i="4" s="1"/>
  <c r="BA260" i="4" a="1"/>
  <c r="BA260" i="4" s="1"/>
  <c r="I260" i="4" a="1"/>
  <c r="I260" i="4" s="1"/>
  <c r="M260" i="4" s="1" a="1"/>
  <c r="M260" i="4" s="1"/>
  <c r="BH260" i="4" l="1"/>
  <c r="BI260" i="4"/>
  <c r="BG260" i="4"/>
  <c r="L260" i="4" a="1"/>
  <c r="L260" i="4" s="1"/>
  <c r="O260" i="4" a="1"/>
  <c r="O260" i="4" s="1"/>
  <c r="N260" i="4" a="1"/>
  <c r="N260" i="4" s="1"/>
  <c r="K260" i="4" a="1"/>
  <c r="K260" i="4" s="1"/>
  <c r="J260" i="4" a="1"/>
  <c r="J260" i="4" s="1"/>
  <c r="S260" i="4" a="1"/>
  <c r="S260" i="4" s="1"/>
  <c r="U260" i="4" s="1" a="1"/>
  <c r="U260" i="4" s="1"/>
  <c r="P260" i="4" a="1"/>
  <c r="P260" i="4" s="1"/>
  <c r="R260" i="4" a="1"/>
  <c r="R260" i="4" s="1"/>
  <c r="T260" i="4" s="1" a="1"/>
  <c r="T260" i="4" s="1"/>
  <c r="Q260" i="4" a="1"/>
  <c r="Q260" i="4" s="1"/>
  <c r="BJ260" i="4" l="1"/>
  <c r="BK260" i="4" s="1"/>
  <c r="BQ260" i="4" s="1" a="1"/>
  <c r="BQ260" i="4" s="1"/>
  <c r="X260" i="4"/>
  <c r="V260" i="4"/>
  <c r="W260" i="4"/>
  <c r="Y260" i="4" l="1"/>
  <c r="Z260" i="4" s="1"/>
  <c r="BO260" i="4" a="1"/>
  <c r="BO260" i="4" s="1"/>
  <c r="BR260" i="4" a="1"/>
  <c r="BR260" i="4" s="1"/>
  <c r="BS260" i="4" s="1"/>
  <c r="BN260" i="4" a="1"/>
  <c r="BN260" i="4" s="1"/>
  <c r="BM260" i="4" a="1"/>
  <c r="BM260" i="4" s="1"/>
  <c r="BZ260" i="4" s="1"/>
  <c r="BL260" i="4" a="1"/>
  <c r="BL260" i="4" s="1"/>
  <c r="AL260" i="4" s="1" a="1"/>
  <c r="AL260" i="4" s="1"/>
  <c r="AG260" i="4" a="1"/>
  <c r="AG260" i="4" s="1"/>
  <c r="AA260" i="4" a="1"/>
  <c r="AA260" i="4" s="1"/>
  <c r="BW260" i="4" s="1" a="1"/>
  <c r="BW260" i="4" s="1"/>
  <c r="AF260" i="4" a="1"/>
  <c r="AF260" i="4" s="1"/>
  <c r="AD260" i="4" a="1"/>
  <c r="AD260" i="4" s="1"/>
  <c r="AB260" i="4" a="1"/>
  <c r="AB260" i="4" s="1"/>
  <c r="AO260" i="4" s="1"/>
  <c r="AC260" i="4" a="1"/>
  <c r="AC260" i="4" s="1"/>
  <c r="BP260" i="4" l="1"/>
  <c r="BT260" i="4" s="1"/>
  <c r="AM260" i="4" s="1"/>
  <c r="AE260" i="4"/>
  <c r="AI260" i="4" s="1"/>
  <c r="AH260" i="4"/>
  <c r="CC260" i="4" l="1"/>
  <c r="CB260" i="4"/>
  <c r="AR260" i="4"/>
  <c r="CA260" i="4"/>
  <c r="AQ260" i="4"/>
  <c r="AP260" i="4"/>
  <c r="BX260" i="4"/>
  <c r="AN260" i="4" l="1"/>
  <c r="AJ260" i="4" s="1"/>
  <c r="AK260" i="4" s="1"/>
  <c r="BY260" i="4"/>
  <c r="BU260" i="4" s="1"/>
  <c r="BV260" i="4" s="1"/>
  <c r="CD260" i="4" l="1"/>
  <c r="AS261" i="4" s="1"/>
  <c r="H261" i="4" l="1"/>
  <c r="I261" i="4" s="1" a="1"/>
  <c r="I261" i="4" s="1"/>
  <c r="N261" i="4" s="1" a="1"/>
  <c r="N261" i="4" s="1"/>
  <c r="AT261" i="4" a="1"/>
  <c r="AT261" i="4" s="1"/>
  <c r="AZ261" i="4" s="1" a="1"/>
  <c r="AZ261" i="4" s="1"/>
  <c r="L261" i="4" l="1" a="1"/>
  <c r="L261" i="4" s="1"/>
  <c r="M261" i="4" a="1"/>
  <c r="M261" i="4" s="1"/>
  <c r="K261" i="4" a="1"/>
  <c r="K261" i="4" s="1"/>
  <c r="AY261" i="4" a="1"/>
  <c r="AY261" i="4" s="1"/>
  <c r="AW261" i="4" a="1"/>
  <c r="AW261" i="4" s="1"/>
  <c r="AX261" i="4" a="1"/>
  <c r="AX261" i="4" s="1"/>
  <c r="AV261" i="4" a="1"/>
  <c r="AV261" i="4" s="1"/>
  <c r="BD261" i="4" a="1"/>
  <c r="BD261" i="4" s="1"/>
  <c r="BF261" i="4" s="1" a="1"/>
  <c r="BF261" i="4" s="1"/>
  <c r="AU261" i="4" a="1"/>
  <c r="AU261" i="4" s="1"/>
  <c r="BB261" i="4" a="1"/>
  <c r="BB261" i="4" s="1"/>
  <c r="BC261" i="4" a="1"/>
  <c r="BC261" i="4" s="1"/>
  <c r="BE261" i="4" s="1" a="1"/>
  <c r="BE261" i="4" s="1"/>
  <c r="BA261" i="4" a="1"/>
  <c r="BA261" i="4" s="1"/>
  <c r="O261" i="4" a="1"/>
  <c r="O261" i="4" s="1"/>
  <c r="Q261" i="4" a="1"/>
  <c r="Q261" i="4" s="1"/>
  <c r="P261" i="4" a="1"/>
  <c r="P261" i="4" s="1"/>
  <c r="J261" i="4" a="1"/>
  <c r="J261" i="4" s="1"/>
  <c r="S261" i="4" a="1"/>
  <c r="S261" i="4" s="1"/>
  <c r="U261" i="4" s="1" a="1"/>
  <c r="U261" i="4" s="1"/>
  <c r="R261" i="4" a="1"/>
  <c r="R261" i="4" s="1"/>
  <c r="T261" i="4" s="1" a="1"/>
  <c r="T261" i="4" s="1"/>
  <c r="BI261" i="4" l="1"/>
  <c r="BH261" i="4"/>
  <c r="BG261" i="4"/>
  <c r="X261" i="4"/>
  <c r="W261" i="4"/>
  <c r="V261" i="4"/>
  <c r="Y261" i="4" l="1"/>
  <c r="Z261" i="4" s="1"/>
  <c r="AB261" i="4" s="1" a="1"/>
  <c r="AB261" i="4" s="1"/>
  <c r="AO261" i="4" s="1"/>
  <c r="BJ261" i="4"/>
  <c r="BK261" i="4" s="1"/>
  <c r="BL261" i="4" s="1" a="1"/>
  <c r="BL261" i="4" s="1"/>
  <c r="AL261" i="4" s="1" a="1"/>
  <c r="AL261" i="4" s="1"/>
  <c r="AG261" i="4" a="1"/>
  <c r="AG261" i="4" s="1"/>
  <c r="AA261" i="4" a="1"/>
  <c r="AA261" i="4" s="1"/>
  <c r="BW261" i="4" s="1" a="1"/>
  <c r="BW261" i="4" s="1"/>
  <c r="AD261" i="4" a="1"/>
  <c r="AD261" i="4" s="1"/>
  <c r="AC261" i="4" a="1"/>
  <c r="AC261" i="4" s="1"/>
  <c r="AF261" i="4" a="1"/>
  <c r="AF261" i="4" s="1"/>
  <c r="BQ261" i="4" l="1" a="1"/>
  <c r="BQ261" i="4" s="1"/>
  <c r="BN261" i="4" a="1"/>
  <c r="BN261" i="4" s="1"/>
  <c r="BO261" i="4" a="1"/>
  <c r="BO261" i="4" s="1"/>
  <c r="BM261" i="4" a="1"/>
  <c r="BM261" i="4" s="1"/>
  <c r="BZ261" i="4" s="1"/>
  <c r="BR261" i="4" a="1"/>
  <c r="BR261" i="4" s="1"/>
  <c r="BS261" i="4" s="1"/>
  <c r="AE261" i="4"/>
  <c r="AI261" i="4" s="1"/>
  <c r="AH261" i="4"/>
  <c r="BP261" i="4" l="1"/>
  <c r="BT261" i="4" s="1"/>
  <c r="AQ261" i="4"/>
  <c r="BX261" i="4"/>
  <c r="CB261" i="4"/>
  <c r="CA261" i="4"/>
  <c r="AR261" i="4"/>
  <c r="CC261" i="4"/>
  <c r="AP261" i="4"/>
  <c r="AM261" i="4"/>
  <c r="AN261" i="4" l="1"/>
  <c r="AJ261" i="4" s="1"/>
  <c r="AK261" i="4" s="1"/>
  <c r="BY261" i="4"/>
  <c r="BU261" i="4" s="1"/>
  <c r="BV261" i="4" s="1"/>
  <c r="CD261" i="4" s="1"/>
  <c r="AS262" i="4" l="1"/>
  <c r="AT262" i="4" s="1" a="1"/>
  <c r="AT262" i="4" s="1"/>
  <c r="AZ262" i="4" s="1" a="1"/>
  <c r="AZ262" i="4" s="1"/>
  <c r="H262" i="4"/>
  <c r="I262" i="4" s="1" a="1"/>
  <c r="I262" i="4" s="1"/>
  <c r="N262" i="4" s="1" a="1"/>
  <c r="N262" i="4" s="1"/>
  <c r="K262" i="4" l="1" a="1"/>
  <c r="K262" i="4" s="1"/>
  <c r="Q262" i="4" a="1"/>
  <c r="Q262" i="4" s="1"/>
  <c r="O262" i="4" a="1"/>
  <c r="O262" i="4" s="1"/>
  <c r="S262" i="4" a="1"/>
  <c r="S262" i="4" s="1"/>
  <c r="U262" i="4" s="1" a="1"/>
  <c r="U262" i="4" s="1"/>
  <c r="P262" i="4" a="1"/>
  <c r="P262" i="4" s="1"/>
  <c r="J262" i="4" a="1"/>
  <c r="J262" i="4" s="1"/>
  <c r="L262" i="4" a="1"/>
  <c r="L262" i="4" s="1"/>
  <c r="R262" i="4" a="1"/>
  <c r="R262" i="4" s="1"/>
  <c r="T262" i="4" s="1" a="1"/>
  <c r="T262" i="4" s="1"/>
  <c r="M262" i="4" a="1"/>
  <c r="M262" i="4" s="1"/>
  <c r="AV262" i="4" a="1"/>
  <c r="AV262" i="4" s="1"/>
  <c r="AY262" i="4" a="1"/>
  <c r="AY262" i="4" s="1"/>
  <c r="AX262" i="4" a="1"/>
  <c r="AX262" i="4" s="1"/>
  <c r="AW262" i="4" a="1"/>
  <c r="AW262" i="4" s="1"/>
  <c r="BA262" i="4" a="1"/>
  <c r="BA262" i="4" s="1"/>
  <c r="BD262" i="4" a="1"/>
  <c r="BD262" i="4" s="1"/>
  <c r="BF262" i="4" s="1" a="1"/>
  <c r="BF262" i="4" s="1"/>
  <c r="BC262" i="4" a="1"/>
  <c r="BC262" i="4" s="1"/>
  <c r="BE262" i="4" s="1" a="1"/>
  <c r="BE262" i="4" s="1"/>
  <c r="BB262" i="4" a="1"/>
  <c r="BB262" i="4" s="1"/>
  <c r="AU262" i="4" a="1"/>
  <c r="AU262" i="4" s="1"/>
  <c r="V262" i="4" l="1"/>
  <c r="W262" i="4"/>
  <c r="X262" i="4"/>
  <c r="Y262" i="4" s="1"/>
  <c r="Z262" i="4" s="1"/>
  <c r="AB262" i="4" s="1" a="1"/>
  <c r="AB262" i="4" s="1"/>
  <c r="AO262" i="4" s="1"/>
  <c r="BI262" i="4"/>
  <c r="BG262" i="4"/>
  <c r="BH262" i="4"/>
  <c r="BJ262" i="4" l="1"/>
  <c r="BK262" i="4" s="1"/>
  <c r="BQ262" i="4" s="1" a="1"/>
  <c r="BQ262" i="4" s="1"/>
  <c r="AC262" i="4" a="1"/>
  <c r="AC262" i="4" s="1"/>
  <c r="AG262" i="4" a="1"/>
  <c r="AG262" i="4" s="1"/>
  <c r="AA262" i="4" a="1"/>
  <c r="AA262" i="4" s="1"/>
  <c r="BW262" i="4" s="1" a="1"/>
  <c r="BW262" i="4" s="1"/>
  <c r="AF262" i="4" a="1"/>
  <c r="AF262" i="4" s="1"/>
  <c r="AD262" i="4" a="1"/>
  <c r="AD262" i="4" s="1"/>
  <c r="AE262" i="4" s="1"/>
  <c r="BL262" i="4" a="1"/>
  <c r="BL262" i="4" s="1"/>
  <c r="AL262" i="4" s="1" a="1"/>
  <c r="AL262" i="4" s="1"/>
  <c r="BM262" i="4" a="1"/>
  <c r="BM262" i="4" s="1"/>
  <c r="BZ262" i="4" s="1"/>
  <c r="BR262" i="4" a="1"/>
  <c r="BR262" i="4" s="1"/>
  <c r="BO262" i="4" a="1"/>
  <c r="BO262" i="4" s="1"/>
  <c r="BN262" i="4" a="1"/>
  <c r="BN262" i="4" s="1"/>
  <c r="BS262" i="4" l="1"/>
  <c r="AI262" i="4"/>
  <c r="AH262" i="4"/>
  <c r="BP262" i="4"/>
  <c r="BT262" i="4" s="1"/>
  <c r="BX262" i="4" l="1"/>
  <c r="AM262" i="4"/>
  <c r="AR262" i="4"/>
  <c r="AP262" i="4"/>
  <c r="CB262" i="4"/>
  <c r="CC262" i="4"/>
  <c r="CA262" i="4"/>
  <c r="AQ262" i="4"/>
  <c r="BY262" i="4"/>
  <c r="BU262" i="4" s="1"/>
  <c r="BV262" i="4" s="1"/>
  <c r="AN262" i="4"/>
  <c r="AJ262" i="4" s="1"/>
  <c r="AK262" i="4" s="1"/>
  <c r="CD262" i="4" l="1"/>
  <c r="AS263" i="4" s="1"/>
  <c r="AT263" i="4" s="1" a="1"/>
  <c r="AT263" i="4" s="1"/>
  <c r="AV263" i="4" l="1" a="1"/>
  <c r="AV263" i="4" s="1"/>
  <c r="AY263" i="4" a="1"/>
  <c r="AY263" i="4" s="1"/>
  <c r="AZ263" i="4" a="1"/>
  <c r="AZ263" i="4" s="1"/>
  <c r="AW263" i="4" a="1"/>
  <c r="AW263" i="4" s="1"/>
  <c r="H263" i="4"/>
  <c r="I263" i="4" s="1" a="1"/>
  <c r="I263" i="4" s="1"/>
  <c r="J263" i="4" s="1" a="1"/>
  <c r="J263" i="4" s="1"/>
  <c r="AX263" i="4" a="1"/>
  <c r="AX263" i="4" s="1"/>
  <c r="BD263" i="4" a="1"/>
  <c r="BD263" i="4" s="1"/>
  <c r="BF263" i="4" s="1" a="1"/>
  <c r="BF263" i="4" s="1"/>
  <c r="BC263" i="4" a="1"/>
  <c r="BC263" i="4" s="1"/>
  <c r="BE263" i="4" s="1" a="1"/>
  <c r="BE263" i="4" s="1"/>
  <c r="AU263" i="4" a="1"/>
  <c r="AU263" i="4" s="1"/>
  <c r="BA263" i="4" a="1"/>
  <c r="BA263" i="4" s="1"/>
  <c r="BB263" i="4" a="1"/>
  <c r="BB263" i="4" s="1"/>
  <c r="L263" i="4" l="1" a="1"/>
  <c r="L263" i="4" s="1"/>
  <c r="M263" i="4" a="1"/>
  <c r="M263" i="4" s="1"/>
  <c r="R263" i="4" a="1"/>
  <c r="R263" i="4" s="1"/>
  <c r="T263" i="4" s="1" a="1"/>
  <c r="T263" i="4" s="1"/>
  <c r="S263" i="4" a="1"/>
  <c r="S263" i="4" s="1"/>
  <c r="U263" i="4" s="1" a="1"/>
  <c r="U263" i="4" s="1"/>
  <c r="N263" i="4" a="1"/>
  <c r="N263" i="4" s="1"/>
  <c r="P263" i="4" a="1"/>
  <c r="P263" i="4" s="1"/>
  <c r="K263" i="4" a="1"/>
  <c r="K263" i="4" s="1"/>
  <c r="Q263" i="4" a="1"/>
  <c r="Q263" i="4" s="1"/>
  <c r="O263" i="4" a="1"/>
  <c r="O263" i="4" s="1"/>
  <c r="BG263" i="4"/>
  <c r="BH263" i="4"/>
  <c r="BI263" i="4"/>
  <c r="BJ263" i="4" s="1"/>
  <c r="BK263" i="4" s="1"/>
  <c r="V263" i="4" l="1"/>
  <c r="X263" i="4"/>
  <c r="Y263" i="4" s="1"/>
  <c r="Z263" i="4" s="1"/>
  <c r="W263" i="4"/>
  <c r="BM263" i="4" a="1"/>
  <c r="BM263" i="4" s="1"/>
  <c r="BZ263" i="4" s="1"/>
  <c r="BO263" i="4" a="1"/>
  <c r="BO263" i="4" s="1"/>
  <c r="BL263" i="4" a="1"/>
  <c r="BL263" i="4" s="1"/>
  <c r="AL263" i="4" s="1" a="1"/>
  <c r="AL263" i="4" s="1"/>
  <c r="BR263" i="4" a="1"/>
  <c r="BR263" i="4" s="1"/>
  <c r="BQ263" i="4" a="1"/>
  <c r="BQ263" i="4" s="1"/>
  <c r="BN263" i="4" a="1"/>
  <c r="BN263" i="4" s="1"/>
  <c r="AC263" i="4" l="1" a="1"/>
  <c r="AC263" i="4" s="1"/>
  <c r="AF263" i="4" a="1"/>
  <c r="AF263" i="4" s="1"/>
  <c r="AG263" i="4" a="1"/>
  <c r="AG263" i="4" s="1"/>
  <c r="AA263" i="4" a="1"/>
  <c r="AA263" i="4" s="1"/>
  <c r="BW263" i="4" s="1" a="1"/>
  <c r="BW263" i="4" s="1"/>
  <c r="AD263" i="4" a="1"/>
  <c r="AD263" i="4" s="1"/>
  <c r="AB263" i="4" a="1"/>
  <c r="AB263" i="4" s="1"/>
  <c r="AO263" i="4" s="1"/>
  <c r="BP263" i="4"/>
  <c r="BT263" i="4" s="1"/>
  <c r="BS263" i="4"/>
  <c r="AE263" i="4" l="1"/>
  <c r="AI263" i="4" s="1"/>
  <c r="AH263" i="4"/>
  <c r="AM263" i="4"/>
  <c r="BX263" i="4" l="1"/>
  <c r="AR263" i="4"/>
  <c r="AP263" i="4"/>
  <c r="AQ263" i="4"/>
  <c r="CA263" i="4"/>
  <c r="CC263" i="4"/>
  <c r="CB263" i="4"/>
  <c r="AN263" i="4"/>
  <c r="AJ263" i="4" s="1"/>
  <c r="AK263" i="4" s="1"/>
  <c r="BY263" i="4"/>
  <c r="BU263" i="4" s="1"/>
  <c r="BV263" i="4" s="1"/>
  <c r="CD263" i="4" l="1"/>
  <c r="AS264" i="4" s="1"/>
  <c r="H264" i="4" l="1"/>
  <c r="I264" i="4" s="1" a="1"/>
  <c r="I264" i="4" s="1"/>
  <c r="L264" i="4" s="1" a="1"/>
  <c r="L264" i="4" s="1"/>
  <c r="AT264" i="4" a="1"/>
  <c r="AT264" i="4" s="1"/>
  <c r="AV264" i="4" s="1" a="1"/>
  <c r="AV264" i="4" s="1"/>
  <c r="AX264" i="4" a="1"/>
  <c r="AX264" i="4" s="1"/>
  <c r="AY264" i="4" l="1" a="1"/>
  <c r="AY264" i="4" s="1"/>
  <c r="N264" i="4" a="1"/>
  <c r="N264" i="4" s="1"/>
  <c r="O264" i="4" a="1"/>
  <c r="O264" i="4" s="1"/>
  <c r="M264" i="4" a="1"/>
  <c r="M264" i="4" s="1"/>
  <c r="AW264" i="4" a="1"/>
  <c r="AW264" i="4" s="1"/>
  <c r="AZ264" i="4" a="1"/>
  <c r="AZ264" i="4" s="1"/>
  <c r="AU264" i="4" a="1"/>
  <c r="AU264" i="4" s="1"/>
  <c r="BB264" i="4" a="1"/>
  <c r="BB264" i="4" s="1"/>
  <c r="BD264" i="4" a="1"/>
  <c r="BD264" i="4" s="1"/>
  <c r="BF264" i="4" s="1" a="1"/>
  <c r="BF264" i="4" s="1"/>
  <c r="BA264" i="4" a="1"/>
  <c r="BA264" i="4" s="1"/>
  <c r="BC264" i="4" a="1"/>
  <c r="BC264" i="4" s="1"/>
  <c r="BE264" i="4" s="1" a="1"/>
  <c r="BE264" i="4" s="1"/>
  <c r="K264" i="4" a="1"/>
  <c r="K264" i="4" s="1"/>
  <c r="Q264" i="4" a="1"/>
  <c r="Q264" i="4" s="1"/>
  <c r="P264" i="4" a="1"/>
  <c r="P264" i="4" s="1"/>
  <c r="J264" i="4" a="1"/>
  <c r="J264" i="4" s="1"/>
  <c r="R264" i="4" a="1"/>
  <c r="R264" i="4" s="1"/>
  <c r="T264" i="4" s="1" a="1"/>
  <c r="T264" i="4" s="1"/>
  <c r="S264" i="4" a="1"/>
  <c r="S264" i="4" s="1"/>
  <c r="U264" i="4" s="1" a="1"/>
  <c r="U264" i="4" s="1"/>
  <c r="BG264" i="4" l="1"/>
  <c r="BH264" i="4"/>
  <c r="BI264" i="4"/>
  <c r="BJ264" i="4" s="1"/>
  <c r="BK264" i="4" s="1"/>
  <c r="V264" i="4"/>
  <c r="W264" i="4"/>
  <c r="X264" i="4"/>
  <c r="Y264" i="4" s="1"/>
  <c r="Z264" i="4" s="1"/>
  <c r="BQ264" i="4" l="1" a="1"/>
  <c r="BQ264" i="4" s="1"/>
  <c r="BM264" i="4" a="1"/>
  <c r="BM264" i="4" s="1"/>
  <c r="BZ264" i="4" s="1"/>
  <c r="BR264" i="4" a="1"/>
  <c r="BR264" i="4" s="1"/>
  <c r="BN264" i="4" a="1"/>
  <c r="BN264" i="4" s="1"/>
  <c r="BO264" i="4" a="1"/>
  <c r="BO264" i="4" s="1"/>
  <c r="BL264" i="4" a="1"/>
  <c r="BL264" i="4" s="1"/>
  <c r="AL264" i="4" s="1" a="1"/>
  <c r="AL264" i="4" s="1"/>
  <c r="AD264" i="4" a="1"/>
  <c r="AD264" i="4" s="1"/>
  <c r="AG264" i="4" a="1"/>
  <c r="AG264" i="4" s="1"/>
  <c r="AF264" i="4" a="1"/>
  <c r="AF264" i="4" s="1"/>
  <c r="AC264" i="4" a="1"/>
  <c r="AC264" i="4" s="1"/>
  <c r="AA264" i="4" a="1"/>
  <c r="AA264" i="4" s="1"/>
  <c r="BW264" i="4" s="1" a="1"/>
  <c r="BW264" i="4" s="1"/>
  <c r="AB264" i="4" a="1"/>
  <c r="AB264" i="4" s="1"/>
  <c r="AO264" i="4" s="1"/>
  <c r="BS264" i="4" l="1"/>
  <c r="AE264" i="4"/>
  <c r="AI264" i="4" s="1"/>
  <c r="BP264" i="4"/>
  <c r="BT264" i="4" s="1"/>
  <c r="AH264" i="4"/>
  <c r="AM264" i="4" l="1"/>
  <c r="BX264" i="4"/>
  <c r="BY264" i="4" s="1"/>
  <c r="BU264" i="4" s="1"/>
  <c r="BV264" i="4" s="1"/>
  <c r="CB264" i="4"/>
  <c r="CA264" i="4"/>
  <c r="CC264" i="4"/>
  <c r="AR264" i="4"/>
  <c r="AP264" i="4"/>
  <c r="AQ264" i="4"/>
  <c r="AN264" i="4" l="1"/>
  <c r="AJ264" i="4" s="1"/>
  <c r="AK264" i="4" s="1"/>
  <c r="CD264" i="4" s="1"/>
  <c r="AS265" i="4" l="1"/>
  <c r="H265" i="4"/>
  <c r="I265" i="4" l="1" a="1"/>
  <c r="I265" i="4" s="1"/>
  <c r="K265" i="4" s="1" a="1"/>
  <c r="K265" i="4" s="1"/>
  <c r="AT265" i="4" a="1"/>
  <c r="AT265" i="4" s="1"/>
  <c r="AZ265" i="4" s="1" a="1"/>
  <c r="AZ265" i="4" s="1"/>
  <c r="AV265" i="4" l="1" a="1"/>
  <c r="AV265" i="4" s="1"/>
  <c r="AX265" i="4" a="1"/>
  <c r="AX265" i="4" s="1"/>
  <c r="AY265" i="4" a="1"/>
  <c r="AY265" i="4" s="1"/>
  <c r="O265" i="4" a="1"/>
  <c r="O265" i="4" s="1"/>
  <c r="M265" i="4" a="1"/>
  <c r="M265" i="4" s="1"/>
  <c r="N265" i="4" a="1"/>
  <c r="N265" i="4" s="1"/>
  <c r="L265" i="4" a="1"/>
  <c r="L265" i="4" s="1"/>
  <c r="J265" i="4" a="1"/>
  <c r="J265" i="4" s="1"/>
  <c r="Q265" i="4" a="1"/>
  <c r="Q265" i="4" s="1"/>
  <c r="S265" i="4" a="1"/>
  <c r="S265" i="4" s="1"/>
  <c r="U265" i="4" s="1" a="1"/>
  <c r="U265" i="4" s="1"/>
  <c r="R265" i="4" a="1"/>
  <c r="R265" i="4" s="1"/>
  <c r="T265" i="4" s="1" a="1"/>
  <c r="T265" i="4" s="1"/>
  <c r="P265" i="4" a="1"/>
  <c r="P265" i="4" s="1"/>
  <c r="AW265" i="4" a="1"/>
  <c r="AW265" i="4" s="1"/>
  <c r="BC265" i="4" a="1"/>
  <c r="BC265" i="4" s="1"/>
  <c r="BE265" i="4" s="1" a="1"/>
  <c r="BE265" i="4" s="1"/>
  <c r="AU265" i="4" a="1"/>
  <c r="AU265" i="4" s="1"/>
  <c r="BA265" i="4" a="1"/>
  <c r="BA265" i="4" s="1"/>
  <c r="BB265" i="4" a="1"/>
  <c r="BB265" i="4" s="1"/>
  <c r="BD265" i="4" a="1"/>
  <c r="BD265" i="4" s="1"/>
  <c r="BF265" i="4" s="1" a="1"/>
  <c r="BF265" i="4" s="1"/>
  <c r="V265" i="4" l="1"/>
  <c r="W265" i="4"/>
  <c r="X265" i="4"/>
  <c r="Y265" i="4" s="1"/>
  <c r="Z265" i="4" s="1"/>
  <c r="BI265" i="4"/>
  <c r="BG265" i="4"/>
  <c r="BH265" i="4"/>
  <c r="BJ265" i="4" l="1"/>
  <c r="BK265" i="4" s="1"/>
  <c r="AA265" i="4" a="1"/>
  <c r="AA265" i="4" s="1"/>
  <c r="BW265" i="4" s="1" a="1"/>
  <c r="BW265" i="4" s="1"/>
  <c r="AD265" i="4" a="1"/>
  <c r="AD265" i="4" s="1"/>
  <c r="AG265" i="4" a="1"/>
  <c r="AG265" i="4" s="1"/>
  <c r="AF265" i="4" a="1"/>
  <c r="AF265" i="4" s="1"/>
  <c r="AB265" i="4" a="1"/>
  <c r="AB265" i="4" s="1"/>
  <c r="AO265" i="4" s="1"/>
  <c r="AC265" i="4" a="1"/>
  <c r="AC265" i="4" s="1"/>
  <c r="BN265" i="4" a="1"/>
  <c r="BN265" i="4" s="1"/>
  <c r="BO265" i="4" a="1"/>
  <c r="BO265" i="4" s="1"/>
  <c r="BL265" i="4" a="1"/>
  <c r="BL265" i="4" s="1"/>
  <c r="AL265" i="4" s="1" a="1"/>
  <c r="AL265" i="4" s="1"/>
  <c r="BQ265" i="4" a="1"/>
  <c r="BQ265" i="4" s="1"/>
  <c r="BM265" i="4" a="1"/>
  <c r="BM265" i="4" s="1"/>
  <c r="BZ265" i="4" s="1"/>
  <c r="BR265" i="4" a="1"/>
  <c r="BR265" i="4" s="1"/>
  <c r="AE265" i="4" l="1"/>
  <c r="AI265" i="4" s="1"/>
  <c r="BS265" i="4"/>
  <c r="AH265" i="4"/>
  <c r="BP265" i="4"/>
  <c r="BT265" i="4" s="1"/>
  <c r="AM265" i="4" l="1"/>
  <c r="CB265" i="4"/>
  <c r="AP265" i="4"/>
  <c r="CA265" i="4"/>
  <c r="BX265" i="4"/>
  <c r="AN265" i="4" s="1"/>
  <c r="AJ265" i="4" s="1"/>
  <c r="AK265" i="4" s="1"/>
  <c r="AQ265" i="4"/>
  <c r="AR265" i="4"/>
  <c r="CC265" i="4"/>
  <c r="BY265" i="4" l="1"/>
  <c r="BU265" i="4" s="1"/>
  <c r="BV265" i="4" s="1"/>
  <c r="CD265" i="4" s="1"/>
  <c r="AS266" i="4" s="1"/>
  <c r="H266" i="4" l="1"/>
  <c r="I266" i="4" s="1" a="1"/>
  <c r="I266" i="4" s="1"/>
  <c r="AT266" i="4" a="1"/>
  <c r="AT266" i="4" s="1"/>
  <c r="AY266" i="4" s="1" a="1"/>
  <c r="AY266" i="4" s="1"/>
  <c r="AX266" i="4" l="1" a="1"/>
  <c r="AX266" i="4" s="1"/>
  <c r="AW266" i="4" a="1"/>
  <c r="AW266" i="4" s="1"/>
  <c r="N266" i="4" a="1"/>
  <c r="N266" i="4" s="1"/>
  <c r="AV266" i="4" a="1"/>
  <c r="AV266" i="4" s="1"/>
  <c r="M266" i="4" a="1"/>
  <c r="M266" i="4" s="1"/>
  <c r="L266" i="4" a="1"/>
  <c r="L266" i="4" s="1"/>
  <c r="K266" i="4" a="1"/>
  <c r="K266" i="4" s="1"/>
  <c r="AZ266" i="4" a="1"/>
  <c r="AZ266" i="4" s="1"/>
  <c r="BA266" i="4" a="1"/>
  <c r="BA266" i="4" s="1"/>
  <c r="BB266" i="4" a="1"/>
  <c r="BB266" i="4" s="1"/>
  <c r="BD266" i="4" a="1"/>
  <c r="BD266" i="4" s="1"/>
  <c r="BF266" i="4" s="1" a="1"/>
  <c r="BF266" i="4" s="1"/>
  <c r="BC266" i="4" a="1"/>
  <c r="BC266" i="4" s="1"/>
  <c r="BE266" i="4" s="1" a="1"/>
  <c r="BE266" i="4" s="1"/>
  <c r="AU266" i="4" a="1"/>
  <c r="AU266" i="4" s="1"/>
  <c r="O266" i="4" a="1"/>
  <c r="O266" i="4" s="1"/>
  <c r="Q266" i="4" a="1"/>
  <c r="Q266" i="4" s="1"/>
  <c r="J266" i="4" a="1"/>
  <c r="J266" i="4" s="1"/>
  <c r="P266" i="4" a="1"/>
  <c r="P266" i="4" s="1"/>
  <c r="S266" i="4" a="1"/>
  <c r="S266" i="4" s="1"/>
  <c r="U266" i="4" s="1" a="1"/>
  <c r="U266" i="4" s="1"/>
  <c r="R266" i="4" a="1"/>
  <c r="R266" i="4" s="1"/>
  <c r="T266" i="4" s="1" a="1"/>
  <c r="T266" i="4" s="1"/>
  <c r="W266" i="4" l="1"/>
  <c r="X266" i="4"/>
  <c r="V266" i="4"/>
  <c r="BG266" i="4"/>
  <c r="BH266" i="4"/>
  <c r="BI266" i="4"/>
  <c r="BJ266" i="4" s="1"/>
  <c r="BK266" i="4" s="1"/>
  <c r="Y266" i="4" l="1"/>
  <c r="Z266" i="4" s="1"/>
  <c r="AG266" i="4" s="1" a="1"/>
  <c r="AG266" i="4" s="1"/>
  <c r="BR266" i="4" a="1"/>
  <c r="BR266" i="4" s="1"/>
  <c r="BQ266" i="4" a="1"/>
  <c r="BQ266" i="4" s="1"/>
  <c r="BM266" i="4" a="1"/>
  <c r="BM266" i="4" s="1"/>
  <c r="BZ266" i="4" s="1"/>
  <c r="BO266" i="4" a="1"/>
  <c r="BO266" i="4" s="1"/>
  <c r="BL266" i="4" a="1"/>
  <c r="BL266" i="4" s="1"/>
  <c r="AL266" i="4" s="1" a="1"/>
  <c r="AL266" i="4" s="1"/>
  <c r="BN266" i="4" a="1"/>
  <c r="BN266" i="4" s="1"/>
  <c r="AA266" i="4" a="1"/>
  <c r="AA266" i="4" s="1"/>
  <c r="BW266" i="4" s="1" a="1"/>
  <c r="BW266" i="4" s="1"/>
  <c r="AF266" i="4" a="1"/>
  <c r="AF266" i="4" s="1"/>
  <c r="AB266" i="4" a="1"/>
  <c r="AB266" i="4" s="1"/>
  <c r="AO266" i="4" s="1"/>
  <c r="AC266" i="4" a="1"/>
  <c r="AC266" i="4" s="1"/>
  <c r="AD266" i="4" a="1"/>
  <c r="AD266" i="4" s="1"/>
  <c r="AE266" i="4" l="1"/>
  <c r="AI266" i="4" s="1"/>
  <c r="BP266" i="4"/>
  <c r="BT266" i="4" s="1"/>
  <c r="BS266" i="4"/>
  <c r="AH266" i="4"/>
  <c r="AM266" i="4" l="1"/>
  <c r="AQ266" i="4"/>
  <c r="AP266" i="4"/>
  <c r="AR266" i="4"/>
  <c r="BX266" i="4"/>
  <c r="BY266" i="4" s="1"/>
  <c r="BU266" i="4" s="1"/>
  <c r="BV266" i="4" s="1"/>
  <c r="CA266" i="4"/>
  <c r="CB266" i="4"/>
  <c r="CC266" i="4"/>
  <c r="AN266" i="4" l="1"/>
  <c r="AJ266" i="4" s="1"/>
  <c r="AK266" i="4" s="1"/>
  <c r="CD266" i="4" s="1"/>
  <c r="AS267" i="4" s="1"/>
  <c r="H267" i="4" l="1"/>
  <c r="I267" i="4" s="1" a="1"/>
  <c r="I267" i="4" s="1"/>
  <c r="N267" i="4" s="1" a="1"/>
  <c r="N267" i="4" s="1"/>
  <c r="AT267" i="4" a="1"/>
  <c r="AT267" i="4" s="1"/>
  <c r="AW267" i="4" s="1" a="1"/>
  <c r="AW267" i="4" s="1"/>
  <c r="M267" i="4" l="1" a="1"/>
  <c r="M267" i="4" s="1"/>
  <c r="L267" i="4" a="1"/>
  <c r="L267" i="4" s="1"/>
  <c r="AY267" i="4" a="1"/>
  <c r="AY267" i="4" s="1"/>
  <c r="AV267" i="4" a="1"/>
  <c r="AV267" i="4" s="1"/>
  <c r="AX267" i="4" a="1"/>
  <c r="AX267" i="4" s="1"/>
  <c r="K267" i="4" a="1"/>
  <c r="K267" i="4" s="1"/>
  <c r="O267" i="4" a="1"/>
  <c r="O267" i="4" s="1"/>
  <c r="AZ267" i="4" a="1"/>
  <c r="AZ267" i="4" s="1"/>
  <c r="BC267" i="4" a="1"/>
  <c r="BC267" i="4" s="1"/>
  <c r="BE267" i="4" s="1" a="1"/>
  <c r="BE267" i="4" s="1"/>
  <c r="BA267" i="4" a="1"/>
  <c r="BA267" i="4" s="1"/>
  <c r="BD267" i="4" a="1"/>
  <c r="BD267" i="4" s="1"/>
  <c r="BF267" i="4" s="1" a="1"/>
  <c r="BF267" i="4" s="1"/>
  <c r="BB267" i="4" a="1"/>
  <c r="BB267" i="4" s="1"/>
  <c r="AU267" i="4" a="1"/>
  <c r="AU267" i="4" s="1"/>
  <c r="S267" i="4" a="1"/>
  <c r="S267" i="4" s="1"/>
  <c r="U267" i="4" s="1" a="1"/>
  <c r="U267" i="4" s="1"/>
  <c r="Q267" i="4" a="1"/>
  <c r="Q267" i="4" s="1"/>
  <c r="P267" i="4" a="1"/>
  <c r="P267" i="4" s="1"/>
  <c r="J267" i="4" a="1"/>
  <c r="J267" i="4" s="1"/>
  <c r="R267" i="4" a="1"/>
  <c r="R267" i="4" s="1"/>
  <c r="T267" i="4" s="1" a="1"/>
  <c r="T267" i="4" s="1"/>
  <c r="BH267" i="4" l="1"/>
  <c r="BG267" i="4"/>
  <c r="BI267" i="4"/>
  <c r="BJ267" i="4" s="1"/>
  <c r="BK267" i="4" s="1"/>
  <c r="X267" i="4"/>
  <c r="W267" i="4"/>
  <c r="V267" i="4"/>
  <c r="Y267" i="4" l="1"/>
  <c r="Z267" i="4" s="1"/>
  <c r="BM267" i="4" a="1"/>
  <c r="BM267" i="4" s="1"/>
  <c r="BZ267" i="4" s="1"/>
  <c r="BQ267" i="4" a="1"/>
  <c r="BQ267" i="4" s="1"/>
  <c r="BR267" i="4" a="1"/>
  <c r="BR267" i="4" s="1"/>
  <c r="BN267" i="4" a="1"/>
  <c r="BN267" i="4" s="1"/>
  <c r="BL267" i="4" a="1"/>
  <c r="BL267" i="4" s="1"/>
  <c r="AL267" i="4" s="1" a="1"/>
  <c r="AL267" i="4" s="1"/>
  <c r="BO267" i="4" a="1"/>
  <c r="BO267" i="4" s="1"/>
  <c r="AC267" i="4" a="1"/>
  <c r="AC267" i="4" s="1"/>
  <c r="AB267" i="4" a="1"/>
  <c r="AB267" i="4" s="1"/>
  <c r="AO267" i="4" s="1"/>
  <c r="AD267" i="4" a="1"/>
  <c r="AD267" i="4" s="1"/>
  <c r="AG267" i="4" a="1"/>
  <c r="AG267" i="4" s="1"/>
  <c r="AA267" i="4" a="1"/>
  <c r="AA267" i="4" s="1"/>
  <c r="BW267" i="4" s="1" a="1"/>
  <c r="BW267" i="4" s="1"/>
  <c r="AF267" i="4" a="1"/>
  <c r="AF267" i="4" s="1"/>
  <c r="BS267" i="4" l="1"/>
  <c r="BP267" i="4"/>
  <c r="BT267" i="4" s="1"/>
  <c r="AH267" i="4"/>
  <c r="AE267" i="4"/>
  <c r="AI267" i="4" s="1"/>
  <c r="AM267" i="4" l="1"/>
  <c r="BX267" i="4"/>
  <c r="CA267" i="4"/>
  <c r="CB267" i="4"/>
  <c r="CC267" i="4"/>
  <c r="AQ267" i="4"/>
  <c r="AP267" i="4"/>
  <c r="AR267" i="4"/>
  <c r="AN267" i="4" l="1"/>
  <c r="AJ267" i="4" s="1"/>
  <c r="AK267" i="4" s="1"/>
  <c r="BY267" i="4"/>
  <c r="BU267" i="4" s="1"/>
  <c r="BV267" i="4" s="1"/>
  <c r="CD267" i="4" l="1"/>
  <c r="H268" i="4" s="1"/>
  <c r="AS268" i="4" l="1"/>
  <c r="AT268" i="4" s="1" a="1"/>
  <c r="AT268" i="4" s="1"/>
  <c r="AZ268" i="4" s="1" a="1"/>
  <c r="AZ268" i="4" s="1"/>
  <c r="I268" i="4" a="1"/>
  <c r="I268" i="4" s="1"/>
  <c r="O268" i="4" s="1" a="1"/>
  <c r="O268" i="4" s="1"/>
  <c r="AW268" i="4" l="1" a="1"/>
  <c r="AW268" i="4" s="1"/>
  <c r="AV268" i="4" a="1"/>
  <c r="AV268" i="4" s="1"/>
  <c r="AY268" i="4" a="1"/>
  <c r="AY268" i="4" s="1"/>
  <c r="AX268" i="4" a="1"/>
  <c r="AX268" i="4" s="1"/>
  <c r="K268" i="4" a="1"/>
  <c r="K268" i="4" s="1"/>
  <c r="M268" i="4" a="1"/>
  <c r="M268" i="4" s="1"/>
  <c r="L268" i="4" a="1"/>
  <c r="L268" i="4" s="1"/>
  <c r="N268" i="4" a="1"/>
  <c r="N268" i="4" s="1"/>
  <c r="BD268" i="4" a="1"/>
  <c r="BD268" i="4" s="1"/>
  <c r="BF268" i="4" s="1" a="1"/>
  <c r="BF268" i="4" s="1"/>
  <c r="BA268" i="4" a="1"/>
  <c r="BA268" i="4" s="1"/>
  <c r="AU268" i="4" a="1"/>
  <c r="AU268" i="4" s="1"/>
  <c r="BC268" i="4" a="1"/>
  <c r="BC268" i="4" s="1"/>
  <c r="BE268" i="4" s="1" a="1"/>
  <c r="BE268" i="4" s="1"/>
  <c r="BB268" i="4" a="1"/>
  <c r="BB268" i="4" s="1"/>
  <c r="S268" i="4" a="1"/>
  <c r="S268" i="4" s="1"/>
  <c r="U268" i="4" s="1" a="1"/>
  <c r="U268" i="4" s="1"/>
  <c r="Q268" i="4" a="1"/>
  <c r="Q268" i="4" s="1"/>
  <c r="J268" i="4" a="1"/>
  <c r="J268" i="4" s="1"/>
  <c r="P268" i="4" a="1"/>
  <c r="P268" i="4" s="1"/>
  <c r="R268" i="4" a="1"/>
  <c r="R268" i="4" s="1"/>
  <c r="T268" i="4" s="1" a="1"/>
  <c r="T268" i="4" s="1"/>
  <c r="BI268" i="4" l="1"/>
  <c r="BH268" i="4"/>
  <c r="BG268" i="4"/>
  <c r="W268" i="4"/>
  <c r="V268" i="4"/>
  <c r="X268" i="4"/>
  <c r="Y268" i="4" s="1"/>
  <c r="Z268" i="4" s="1"/>
  <c r="AA268" i="4" l="1" a="1"/>
  <c r="AA268" i="4" s="1"/>
  <c r="BW268" i="4" s="1" a="1"/>
  <c r="BW268" i="4" s="1"/>
  <c r="AD268" i="4" a="1"/>
  <c r="AD268" i="4" s="1"/>
  <c r="AG268" i="4" a="1"/>
  <c r="AG268" i="4" s="1"/>
  <c r="AF268" i="4" a="1"/>
  <c r="AF268" i="4" s="1"/>
  <c r="AB268" i="4" a="1"/>
  <c r="AB268" i="4" s="1"/>
  <c r="AO268" i="4" s="1"/>
  <c r="AC268" i="4" a="1"/>
  <c r="AC268" i="4" s="1"/>
  <c r="AE268" i="4" s="1"/>
  <c r="BJ268" i="4"/>
  <c r="BK268" i="4" s="1"/>
  <c r="AI268" i="4" l="1"/>
  <c r="AH268" i="4"/>
  <c r="BN268" i="4" a="1"/>
  <c r="BN268" i="4" s="1"/>
  <c r="BO268" i="4" a="1"/>
  <c r="BO268" i="4" s="1"/>
  <c r="BQ268" i="4" a="1"/>
  <c r="BQ268" i="4" s="1"/>
  <c r="BL268" i="4" a="1"/>
  <c r="BL268" i="4" s="1"/>
  <c r="AL268" i="4" s="1" a="1"/>
  <c r="AL268" i="4" s="1"/>
  <c r="BM268" i="4" a="1"/>
  <c r="BM268" i="4" s="1"/>
  <c r="BZ268" i="4" s="1"/>
  <c r="BR268" i="4" a="1"/>
  <c r="BR268" i="4" s="1"/>
  <c r="BS268" i="4" l="1"/>
  <c r="CC268" i="4" s="1"/>
  <c r="BP268" i="4"/>
  <c r="BT268" i="4" s="1"/>
  <c r="BX268" i="4" s="1"/>
  <c r="AQ268" i="4" l="1"/>
  <c r="AP268" i="4"/>
  <c r="AR268" i="4"/>
  <c r="CA268" i="4"/>
  <c r="CB268" i="4"/>
  <c r="AM268" i="4"/>
  <c r="AN268" i="4" l="1"/>
  <c r="AJ268" i="4" s="1"/>
  <c r="AK268" i="4" s="1"/>
  <c r="BY268" i="4"/>
  <c r="BU268" i="4" s="1"/>
  <c r="BV268" i="4" s="1"/>
  <c r="CD268" i="4" l="1"/>
  <c r="AS269" i="4" s="1"/>
  <c r="H269" i="4" l="1"/>
  <c r="AT269" i="4" a="1"/>
  <c r="AT269" i="4" s="1"/>
  <c r="AW269" i="4" s="1" a="1"/>
  <c r="AW269" i="4" s="1"/>
  <c r="AY269" i="4" l="1" a="1"/>
  <c r="AY269" i="4" s="1"/>
  <c r="AX269" i="4" a="1"/>
  <c r="AX269" i="4" s="1"/>
  <c r="I269" i="4" a="1"/>
  <c r="I269" i="4" s="1"/>
  <c r="O269" i="4" s="1" a="1"/>
  <c r="O269" i="4" s="1"/>
  <c r="AZ269" i="4" a="1"/>
  <c r="AZ269" i="4" s="1"/>
  <c r="M269" i="4" a="1"/>
  <c r="M269" i="4" s="1"/>
  <c r="R269" i="4" a="1"/>
  <c r="R269" i="4" s="1"/>
  <c r="T269" i="4" s="1" a="1"/>
  <c r="T269" i="4" s="1"/>
  <c r="Q269" i="4" a="1"/>
  <c r="Q269" i="4" s="1"/>
  <c r="P269" i="4" a="1"/>
  <c r="P269" i="4" s="1"/>
  <c r="J269" i="4" a="1"/>
  <c r="J269" i="4" s="1"/>
  <c r="S269" i="4" a="1"/>
  <c r="S269" i="4" s="1"/>
  <c r="U269" i="4" s="1" a="1"/>
  <c r="U269" i="4" s="1"/>
  <c r="AV269" i="4" a="1"/>
  <c r="AV269" i="4" s="1"/>
  <c r="BD269" i="4" a="1"/>
  <c r="BD269" i="4" s="1"/>
  <c r="BF269" i="4" s="1" a="1"/>
  <c r="BF269" i="4" s="1"/>
  <c r="BA269" i="4" a="1"/>
  <c r="BA269" i="4" s="1"/>
  <c r="AU269" i="4" a="1"/>
  <c r="AU269" i="4" s="1"/>
  <c r="BB269" i="4" a="1"/>
  <c r="BB269" i="4" s="1"/>
  <c r="BC269" i="4" a="1"/>
  <c r="BC269" i="4" s="1"/>
  <c r="BE269" i="4" s="1" a="1"/>
  <c r="BE269" i="4" s="1"/>
  <c r="K269" i="4" l="1" a="1"/>
  <c r="K269" i="4" s="1"/>
  <c r="N269" i="4" a="1"/>
  <c r="N269" i="4" s="1"/>
  <c r="L269" i="4" a="1"/>
  <c r="L269" i="4" s="1"/>
  <c r="V269" i="4"/>
  <c r="X269" i="4"/>
  <c r="W269" i="4"/>
  <c r="BI269" i="4"/>
  <c r="BH269" i="4"/>
  <c r="BG269" i="4"/>
  <c r="Y269" i="4" l="1"/>
  <c r="Z269" i="4" s="1"/>
  <c r="AA269" i="4" s="1" a="1"/>
  <c r="AA269" i="4" s="1"/>
  <c r="BW269" i="4" s="1" a="1"/>
  <c r="BW269" i="4" s="1"/>
  <c r="BJ269" i="4"/>
  <c r="BK269" i="4" s="1"/>
  <c r="AC269" i="4" l="1" a="1"/>
  <c r="AC269" i="4" s="1"/>
  <c r="AG269" i="4" a="1"/>
  <c r="AG269" i="4" s="1"/>
  <c r="AD269" i="4" a="1"/>
  <c r="AD269" i="4" s="1"/>
  <c r="AF269" i="4" a="1"/>
  <c r="AF269" i="4" s="1"/>
  <c r="AB269" i="4" a="1"/>
  <c r="AB269" i="4" s="1"/>
  <c r="AO269" i="4" s="1"/>
  <c r="BR269" i="4" a="1"/>
  <c r="BR269" i="4" s="1"/>
  <c r="BL269" i="4" a="1"/>
  <c r="BL269" i="4" s="1"/>
  <c r="AL269" i="4" s="1" a="1"/>
  <c r="AL269" i="4" s="1"/>
  <c r="BO269" i="4" a="1"/>
  <c r="BO269" i="4" s="1"/>
  <c r="BM269" i="4" a="1"/>
  <c r="BM269" i="4" s="1"/>
  <c r="BZ269" i="4" s="1"/>
  <c r="BN269" i="4" a="1"/>
  <c r="BN269" i="4" s="1"/>
  <c r="BQ269" i="4" a="1"/>
  <c r="BQ269" i="4" s="1"/>
  <c r="AE269" i="4" l="1"/>
  <c r="AH269" i="4"/>
  <c r="AI269" i="4"/>
  <c r="BP269" i="4"/>
  <c r="BT269" i="4" s="1"/>
  <c r="BS269" i="4"/>
  <c r="BX269" i="4" l="1"/>
  <c r="AR269" i="4"/>
  <c r="AQ269" i="4"/>
  <c r="AP269" i="4"/>
  <c r="AM269" i="4"/>
  <c r="AN269" i="4" s="1"/>
  <c r="AJ269" i="4" s="1"/>
  <c r="AK269" i="4" s="1"/>
  <c r="CB269" i="4"/>
  <c r="CC269" i="4"/>
  <c r="CA269" i="4"/>
  <c r="BY269" i="4" l="1"/>
  <c r="BU269" i="4" s="1"/>
  <c r="BV269" i="4" s="1"/>
  <c r="CD269" i="4" s="1"/>
  <c r="AS270" i="4" l="1"/>
  <c r="H270" i="4"/>
  <c r="I270" i="4" l="1" a="1"/>
  <c r="I270" i="4" s="1"/>
  <c r="N270" i="4" s="1" a="1"/>
  <c r="N270" i="4" s="1"/>
  <c r="AT270" i="4" a="1"/>
  <c r="AT270" i="4" s="1"/>
  <c r="M270" i="4" l="1" a="1"/>
  <c r="M270" i="4" s="1"/>
  <c r="K270" i="4" a="1"/>
  <c r="K270" i="4" s="1"/>
  <c r="O270" i="4" a="1"/>
  <c r="O270" i="4" s="1"/>
  <c r="L270" i="4" a="1"/>
  <c r="L270" i="4" s="1"/>
  <c r="AX270" i="4" a="1"/>
  <c r="AX270" i="4" s="1"/>
  <c r="BA270" i="4" a="1"/>
  <c r="BA270" i="4" s="1"/>
  <c r="BC270" i="4" a="1"/>
  <c r="BC270" i="4" s="1"/>
  <c r="BE270" i="4" s="1" a="1"/>
  <c r="BE270" i="4" s="1"/>
  <c r="BD270" i="4" a="1"/>
  <c r="BD270" i="4" s="1"/>
  <c r="BF270" i="4" s="1" a="1"/>
  <c r="BF270" i="4" s="1"/>
  <c r="BB270" i="4" a="1"/>
  <c r="BB270" i="4" s="1"/>
  <c r="AU270" i="4" a="1"/>
  <c r="AU270" i="4" s="1"/>
  <c r="AZ270" i="4" a="1"/>
  <c r="AZ270" i="4" s="1"/>
  <c r="AW270" i="4" a="1"/>
  <c r="AW270" i="4" s="1"/>
  <c r="AV270" i="4" a="1"/>
  <c r="AV270" i="4" s="1"/>
  <c r="AY270" i="4" a="1"/>
  <c r="AY270" i="4" s="1"/>
  <c r="P270" i="4" a="1"/>
  <c r="P270" i="4" s="1"/>
  <c r="J270" i="4" a="1"/>
  <c r="J270" i="4" s="1"/>
  <c r="S270" i="4" a="1"/>
  <c r="S270" i="4" s="1"/>
  <c r="U270" i="4" s="1" a="1"/>
  <c r="U270" i="4" s="1"/>
  <c r="R270" i="4" a="1"/>
  <c r="R270" i="4" s="1"/>
  <c r="T270" i="4" s="1" a="1"/>
  <c r="T270" i="4" s="1"/>
  <c r="Q270" i="4" a="1"/>
  <c r="Q270" i="4" s="1"/>
  <c r="V270" i="4" l="1"/>
  <c r="X270" i="4"/>
  <c r="Y270" i="4" s="1"/>
  <c r="Z270" i="4" s="1"/>
  <c r="W270" i="4"/>
  <c r="BG270" i="4"/>
  <c r="BI270" i="4"/>
  <c r="BH270" i="4"/>
  <c r="BJ270" i="4" l="1"/>
  <c r="BK270" i="4" s="1"/>
  <c r="BL270" i="4" s="1" a="1"/>
  <c r="BL270" i="4" s="1"/>
  <c r="AL270" i="4" s="1" a="1"/>
  <c r="AL270" i="4" s="1"/>
  <c r="AA270" i="4" a="1"/>
  <c r="AA270" i="4" s="1"/>
  <c r="BW270" i="4" s="1" a="1"/>
  <c r="BW270" i="4" s="1"/>
  <c r="AG270" i="4" a="1"/>
  <c r="AG270" i="4" s="1"/>
  <c r="AB270" i="4" a="1"/>
  <c r="AB270" i="4" s="1"/>
  <c r="AO270" i="4" s="1"/>
  <c r="AF270" i="4" a="1"/>
  <c r="AF270" i="4" s="1"/>
  <c r="AC270" i="4" a="1"/>
  <c r="AC270" i="4" s="1"/>
  <c r="AD270" i="4" a="1"/>
  <c r="AD270" i="4" s="1"/>
  <c r="BM270" i="4" l="1" a="1"/>
  <c r="BM270" i="4" s="1"/>
  <c r="BZ270" i="4" s="1"/>
  <c r="BR270" i="4" a="1"/>
  <c r="BR270" i="4" s="1"/>
  <c r="BQ270" i="4" a="1"/>
  <c r="BQ270" i="4" s="1"/>
  <c r="BN270" i="4" a="1"/>
  <c r="BN270" i="4" s="1"/>
  <c r="BO270" i="4" a="1"/>
  <c r="BO270" i="4" s="1"/>
  <c r="AE270" i="4"/>
  <c r="AI270" i="4" s="1"/>
  <c r="AH270" i="4"/>
  <c r="BS270" i="4" l="1"/>
  <c r="AQ270" i="4" s="1"/>
  <c r="BP270" i="4"/>
  <c r="BT270" i="4" s="1"/>
  <c r="BX270" i="4"/>
  <c r="CC270" i="4" l="1"/>
  <c r="CA270" i="4"/>
  <c r="CB270" i="4"/>
  <c r="AR270" i="4"/>
  <c r="AP270" i="4"/>
  <c r="AM270" i="4"/>
  <c r="AN270" i="4" s="1"/>
  <c r="AJ270" i="4" s="1"/>
  <c r="AK270" i="4" s="1"/>
  <c r="BY270" i="4" l="1"/>
  <c r="BU270" i="4" s="1"/>
  <c r="BV270" i="4" s="1"/>
  <c r="CD270" i="4" s="1"/>
  <c r="AS271" i="4" l="1"/>
  <c r="AT271" i="4" s="1" a="1"/>
  <c r="AT271" i="4" s="1"/>
  <c r="AY271" i="4" s="1" a="1"/>
  <c r="AY271" i="4" s="1"/>
  <c r="H271" i="4"/>
  <c r="I271" i="4" s="1" a="1"/>
  <c r="I271" i="4" s="1"/>
  <c r="O271" i="4" s="1" a="1"/>
  <c r="O271" i="4" s="1"/>
  <c r="AX271" i="4" a="1"/>
  <c r="AX271" i="4" s="1"/>
  <c r="AW271" i="4" a="1"/>
  <c r="AW271" i="4" s="1"/>
  <c r="M271" i="4" a="1"/>
  <c r="M271" i="4" s="1"/>
  <c r="N271" i="4" a="1"/>
  <c r="N271" i="4" s="1"/>
  <c r="K271" i="4" a="1"/>
  <c r="K271" i="4" s="1"/>
  <c r="L271" i="4" a="1"/>
  <c r="L271" i="4" s="1"/>
  <c r="AV271" i="4" a="1"/>
  <c r="AV271" i="4" s="1"/>
  <c r="BC271" i="4" a="1"/>
  <c r="BC271" i="4" s="1"/>
  <c r="BE271" i="4" s="1" a="1"/>
  <c r="BE271" i="4" s="1"/>
  <c r="BD271" i="4" a="1"/>
  <c r="BD271" i="4" s="1"/>
  <c r="BF271" i="4" s="1" a="1"/>
  <c r="BF271" i="4" s="1"/>
  <c r="BA271" i="4" a="1"/>
  <c r="BA271" i="4" s="1"/>
  <c r="BB271" i="4" a="1"/>
  <c r="BB271" i="4" s="1"/>
  <c r="Q271" i="4" a="1"/>
  <c r="Q271" i="4" s="1"/>
  <c r="S271" i="4" a="1"/>
  <c r="S271" i="4" s="1"/>
  <c r="U271" i="4" s="1" a="1"/>
  <c r="U271" i="4" s="1"/>
  <c r="J271" i="4" a="1"/>
  <c r="J271" i="4" s="1"/>
  <c r="R271" i="4" a="1"/>
  <c r="R271" i="4" s="1"/>
  <c r="T271" i="4" s="1" a="1"/>
  <c r="T271" i="4" s="1"/>
  <c r="P271" i="4" a="1"/>
  <c r="P271" i="4" s="1"/>
  <c r="AZ271" i="4" l="1" a="1"/>
  <c r="AZ271" i="4" s="1"/>
  <c r="AU271" i="4" a="1"/>
  <c r="AU271" i="4" s="1"/>
  <c r="BI271" i="4"/>
  <c r="BG271" i="4"/>
  <c r="BH271" i="4"/>
  <c r="X271" i="4"/>
  <c r="V271" i="4"/>
  <c r="W271" i="4"/>
  <c r="BJ271" i="4" l="1"/>
  <c r="BK271" i="4" s="1"/>
  <c r="BO271" i="4" s="1" a="1"/>
  <c r="BO271" i="4" s="1"/>
  <c r="Y271" i="4"/>
  <c r="Z271" i="4" s="1"/>
  <c r="AF271" i="4" s="1" a="1"/>
  <c r="AF271" i="4" s="1"/>
  <c r="BR271" i="4" a="1"/>
  <c r="BR271" i="4" s="1"/>
  <c r="BL271" i="4" l="1" a="1"/>
  <c r="BL271" i="4" s="1"/>
  <c r="AL271" i="4" s="1" a="1"/>
  <c r="AL271" i="4" s="1"/>
  <c r="BQ271" i="4" a="1"/>
  <c r="BQ271" i="4" s="1"/>
  <c r="BM271" i="4" a="1"/>
  <c r="BM271" i="4" s="1"/>
  <c r="BZ271" i="4" s="1"/>
  <c r="BN271" i="4" a="1"/>
  <c r="BN271" i="4" s="1"/>
  <c r="BP271" i="4" s="1"/>
  <c r="AC271" i="4" a="1"/>
  <c r="AC271" i="4" s="1"/>
  <c r="AA271" i="4" a="1"/>
  <c r="AA271" i="4" s="1"/>
  <c r="BW271" i="4" s="1" a="1"/>
  <c r="BW271" i="4" s="1"/>
  <c r="AD271" i="4" a="1"/>
  <c r="AD271" i="4" s="1"/>
  <c r="AB271" i="4" a="1"/>
  <c r="AB271" i="4" s="1"/>
  <c r="AO271" i="4" s="1"/>
  <c r="AG271" i="4" a="1"/>
  <c r="AG271" i="4" s="1"/>
  <c r="AH271" i="4" s="1"/>
  <c r="BS271" i="4"/>
  <c r="BT271" i="4" l="1"/>
  <c r="AM271" i="4" s="1"/>
  <c r="AE271" i="4"/>
  <c r="AI271" i="4" s="1"/>
  <c r="BX271" i="4" s="1"/>
  <c r="AP271" i="4"/>
  <c r="CC271" i="4"/>
  <c r="AR271" i="4"/>
  <c r="CB271" i="4"/>
  <c r="CA271" i="4"/>
  <c r="AQ271" i="4"/>
  <c r="AN271" i="4" l="1"/>
  <c r="AJ271" i="4" s="1"/>
  <c r="AK271" i="4" s="1"/>
  <c r="BY271" i="4"/>
  <c r="BU271" i="4" s="1"/>
  <c r="BV271" i="4" s="1"/>
  <c r="CD271" i="4" l="1"/>
  <c r="AS272" i="4" s="1"/>
  <c r="AT272" i="4" s="1" a="1"/>
  <c r="AT272" i="4" s="1"/>
  <c r="AW272" i="4" s="1" a="1"/>
  <c r="AW272" i="4" s="1"/>
  <c r="H272" i="4" l="1"/>
  <c r="I272" i="4" s="1" a="1"/>
  <c r="I272" i="4" s="1"/>
  <c r="O272" i="4" s="1" a="1"/>
  <c r="O272" i="4" s="1"/>
  <c r="AX272" i="4" a="1"/>
  <c r="AX272" i="4" s="1"/>
  <c r="AV272" i="4" a="1"/>
  <c r="AV272" i="4" s="1"/>
  <c r="AY272" i="4" a="1"/>
  <c r="AY272" i="4" s="1"/>
  <c r="AZ272" i="4" a="1"/>
  <c r="AZ272" i="4" s="1"/>
  <c r="BC272" i="4" a="1"/>
  <c r="BC272" i="4" s="1"/>
  <c r="BE272" i="4" s="1" a="1"/>
  <c r="BE272" i="4" s="1"/>
  <c r="BD272" i="4" a="1"/>
  <c r="BD272" i="4" s="1"/>
  <c r="BF272" i="4" s="1" a="1"/>
  <c r="BF272" i="4" s="1"/>
  <c r="BA272" i="4" a="1"/>
  <c r="BA272" i="4" s="1"/>
  <c r="BB272" i="4" a="1"/>
  <c r="BB272" i="4" s="1"/>
  <c r="AU272" i="4" a="1"/>
  <c r="AU272" i="4" s="1"/>
  <c r="Q272" i="4" l="1" a="1"/>
  <c r="Q272" i="4" s="1"/>
  <c r="S272" i="4" a="1"/>
  <c r="S272" i="4" s="1"/>
  <c r="U272" i="4" s="1" a="1"/>
  <c r="U272" i="4" s="1"/>
  <c r="N272" i="4" a="1"/>
  <c r="N272" i="4" s="1"/>
  <c r="P272" i="4" a="1"/>
  <c r="P272" i="4" s="1"/>
  <c r="R272" i="4" a="1"/>
  <c r="R272" i="4" s="1"/>
  <c r="T272" i="4" s="1" a="1"/>
  <c r="T272" i="4" s="1"/>
  <c r="X272" i="4" s="1"/>
  <c r="J272" i="4" a="1"/>
  <c r="J272" i="4" s="1"/>
  <c r="M272" i="4" a="1"/>
  <c r="M272" i="4" s="1"/>
  <c r="K272" i="4" a="1"/>
  <c r="K272" i="4" s="1"/>
  <c r="L272" i="4" a="1"/>
  <c r="L272" i="4" s="1"/>
  <c r="BH272" i="4"/>
  <c r="BG272" i="4"/>
  <c r="BI272" i="4"/>
  <c r="BJ272" i="4" s="1"/>
  <c r="BK272" i="4" s="1"/>
  <c r="W272" i="4" l="1"/>
  <c r="V272" i="4"/>
  <c r="Y272" i="4"/>
  <c r="Z272" i="4" s="1"/>
  <c r="AG272" i="4" s="1" a="1"/>
  <c r="AG272" i="4" s="1"/>
  <c r="BM272" i="4" a="1"/>
  <c r="BM272" i="4" s="1"/>
  <c r="BZ272" i="4" s="1"/>
  <c r="BN272" i="4" a="1"/>
  <c r="BN272" i="4" s="1"/>
  <c r="BO272" i="4" a="1"/>
  <c r="BO272" i="4" s="1"/>
  <c r="BL272" i="4" a="1"/>
  <c r="BL272" i="4" s="1"/>
  <c r="AL272" i="4" s="1" a="1"/>
  <c r="AL272" i="4" s="1"/>
  <c r="BQ272" i="4" a="1"/>
  <c r="BQ272" i="4" s="1"/>
  <c r="BR272" i="4" a="1"/>
  <c r="BR272" i="4" s="1"/>
  <c r="AA272" i="4" a="1"/>
  <c r="AA272" i="4" s="1"/>
  <c r="BW272" i="4" s="1" a="1"/>
  <c r="BW272" i="4" s="1"/>
  <c r="AD272" i="4" a="1"/>
  <c r="AD272" i="4" s="1"/>
  <c r="AB272" i="4" a="1"/>
  <c r="AB272" i="4" s="1"/>
  <c r="AO272" i="4" s="1"/>
  <c r="AF272" i="4" l="1" a="1"/>
  <c r="AF272" i="4" s="1"/>
  <c r="AH272" i="4" s="1"/>
  <c r="AC272" i="4" a="1"/>
  <c r="AC272" i="4" s="1"/>
  <c r="AE272" i="4" s="1"/>
  <c r="AI272" i="4" s="1"/>
  <c r="BS272" i="4"/>
  <c r="BP272" i="4"/>
  <c r="BT272" i="4" s="1"/>
  <c r="CA272" i="4" l="1"/>
  <c r="BX272" i="4"/>
  <c r="CC272" i="4"/>
  <c r="AM272" i="4"/>
  <c r="CB272" i="4"/>
  <c r="AR272" i="4"/>
  <c r="AQ272" i="4"/>
  <c r="AP272" i="4"/>
  <c r="BY272" i="4" l="1"/>
  <c r="BU272" i="4" s="1"/>
  <c r="BV272" i="4" s="1"/>
  <c r="AN272" i="4"/>
  <c r="AJ272" i="4" s="1"/>
  <c r="AK272" i="4" s="1"/>
  <c r="CD272" i="4" l="1"/>
  <c r="AS273" i="4" s="1"/>
  <c r="AT273" i="4" s="1" a="1"/>
  <c r="AT273" i="4" s="1"/>
  <c r="AV273" i="4" s="1" a="1"/>
  <c r="AV273" i="4" s="1"/>
  <c r="H273" i="4" l="1"/>
  <c r="I273" i="4" s="1" a="1"/>
  <c r="I273" i="4" s="1"/>
  <c r="N273" i="4" s="1" a="1"/>
  <c r="N273" i="4" s="1"/>
  <c r="AX273" i="4" a="1"/>
  <c r="AX273" i="4" s="1"/>
  <c r="AW273" i="4" a="1"/>
  <c r="AW273" i="4" s="1"/>
  <c r="AZ273" i="4" a="1"/>
  <c r="AZ273" i="4" s="1"/>
  <c r="K273" i="4" a="1"/>
  <c r="K273" i="4" s="1"/>
  <c r="M273" i="4" a="1"/>
  <c r="M273" i="4" s="1"/>
  <c r="AY273" i="4" a="1"/>
  <c r="AY273" i="4" s="1"/>
  <c r="O273" i="4" a="1"/>
  <c r="O273" i="4" s="1"/>
  <c r="BD273" i="4" a="1"/>
  <c r="BD273" i="4" s="1"/>
  <c r="BF273" i="4" s="1" a="1"/>
  <c r="BF273" i="4" s="1"/>
  <c r="BC273" i="4" a="1"/>
  <c r="BC273" i="4" s="1"/>
  <c r="BE273" i="4" s="1" a="1"/>
  <c r="BE273" i="4" s="1"/>
  <c r="AU273" i="4" a="1"/>
  <c r="AU273" i="4" s="1"/>
  <c r="BA273" i="4" a="1"/>
  <c r="BA273" i="4" s="1"/>
  <c r="BB273" i="4" a="1"/>
  <c r="BB273" i="4" s="1"/>
  <c r="L273" i="4" a="1"/>
  <c r="L273" i="4" s="1"/>
  <c r="S273" i="4" a="1"/>
  <c r="S273" i="4" s="1"/>
  <c r="U273" i="4" s="1" a="1"/>
  <c r="U273" i="4" s="1"/>
  <c r="R273" i="4" a="1"/>
  <c r="R273" i="4" s="1"/>
  <c r="T273" i="4" s="1" a="1"/>
  <c r="T273" i="4" s="1"/>
  <c r="J273" i="4" a="1"/>
  <c r="J273" i="4" s="1"/>
  <c r="Q273" i="4" a="1"/>
  <c r="Q273" i="4" s="1"/>
  <c r="P273" i="4" a="1"/>
  <c r="P273" i="4" s="1"/>
  <c r="V273" i="4" l="1"/>
  <c r="W273" i="4"/>
  <c r="X273" i="4"/>
  <c r="Y273" i="4" s="1"/>
  <c r="Z273" i="4" s="1"/>
  <c r="BI273" i="4"/>
  <c r="BH273" i="4"/>
  <c r="BG273" i="4"/>
  <c r="BJ273" i="4" l="1"/>
  <c r="BK273" i="4" s="1"/>
  <c r="BL273" i="4" s="1" a="1"/>
  <c r="BL273" i="4" s="1"/>
  <c r="AL273" i="4" s="1" a="1"/>
  <c r="AL273" i="4" s="1"/>
  <c r="AA273" i="4" a="1"/>
  <c r="AA273" i="4" s="1"/>
  <c r="BW273" i="4" s="1" a="1"/>
  <c r="BW273" i="4" s="1"/>
  <c r="AG273" i="4" a="1"/>
  <c r="AG273" i="4" s="1"/>
  <c r="AC273" i="4" a="1"/>
  <c r="AC273" i="4" s="1"/>
  <c r="AD273" i="4" a="1"/>
  <c r="AD273" i="4" s="1"/>
  <c r="AB273" i="4" a="1"/>
  <c r="AB273" i="4" s="1"/>
  <c r="AO273" i="4" s="1"/>
  <c r="AF273" i="4" a="1"/>
  <c r="AF273" i="4" s="1"/>
  <c r="BM273" i="4" l="1" a="1"/>
  <c r="BM273" i="4" s="1"/>
  <c r="BZ273" i="4" s="1"/>
  <c r="BR273" i="4" a="1"/>
  <c r="BR273" i="4" s="1"/>
  <c r="BO273" i="4" a="1"/>
  <c r="BO273" i="4" s="1"/>
  <c r="BN273" i="4" a="1"/>
  <c r="BN273" i="4" s="1"/>
  <c r="BQ273" i="4" a="1"/>
  <c r="BQ273" i="4" s="1"/>
  <c r="BS273" i="4" s="1"/>
  <c r="AE273" i="4"/>
  <c r="AI273" i="4" s="1"/>
  <c r="AH273" i="4"/>
  <c r="BP273" i="4" l="1"/>
  <c r="BT273" i="4" s="1"/>
  <c r="AM273" i="4" s="1"/>
  <c r="AQ273" i="4"/>
  <c r="BX273" i="4"/>
  <c r="CC273" i="4"/>
  <c r="CB273" i="4"/>
  <c r="CA273" i="4"/>
  <c r="AP273" i="4"/>
  <c r="AR273" i="4"/>
  <c r="AN273" i="4" l="1"/>
  <c r="AJ273" i="4" s="1"/>
  <c r="AK273" i="4" s="1"/>
  <c r="BY273" i="4"/>
  <c r="BU273" i="4" s="1"/>
  <c r="BV273" i="4" s="1"/>
  <c r="CD273" i="4" l="1"/>
  <c r="H274" i="4" s="1"/>
  <c r="AS274" i="4" l="1"/>
  <c r="AT274" i="4" s="1" a="1"/>
  <c r="AT274" i="4" s="1"/>
  <c r="I274" i="4" a="1"/>
  <c r="I274" i="4" s="1"/>
  <c r="O274" i="4" s="1" a="1"/>
  <c r="O274" i="4" s="1"/>
  <c r="L274" i="4" l="1" a="1"/>
  <c r="L274" i="4" s="1"/>
  <c r="K274" i="4" a="1"/>
  <c r="K274" i="4" s="1"/>
  <c r="N274" i="4" a="1"/>
  <c r="N274" i="4" s="1"/>
  <c r="AZ274" i="4" a="1"/>
  <c r="AZ274" i="4" s="1"/>
  <c r="AV274" i="4" a="1"/>
  <c r="AV274" i="4" s="1"/>
  <c r="AX274" i="4" a="1"/>
  <c r="AX274" i="4" s="1"/>
  <c r="AY274" i="4" a="1"/>
  <c r="AY274" i="4" s="1"/>
  <c r="M274" i="4" a="1"/>
  <c r="M274" i="4" s="1"/>
  <c r="Q274" i="4" a="1"/>
  <c r="Q274" i="4" s="1"/>
  <c r="S274" i="4" a="1"/>
  <c r="S274" i="4" s="1"/>
  <c r="U274" i="4" s="1" a="1"/>
  <c r="U274" i="4" s="1"/>
  <c r="J274" i="4" a="1"/>
  <c r="J274" i="4" s="1"/>
  <c r="R274" i="4" a="1"/>
  <c r="R274" i="4" s="1"/>
  <c r="T274" i="4" s="1" a="1"/>
  <c r="T274" i="4" s="1"/>
  <c r="P274" i="4" a="1"/>
  <c r="P274" i="4" s="1"/>
  <c r="AW274" i="4" a="1"/>
  <c r="AW274" i="4" s="1"/>
  <c r="BA274" i="4" a="1"/>
  <c r="BA274" i="4" s="1"/>
  <c r="AU274" i="4" a="1"/>
  <c r="AU274" i="4" s="1"/>
  <c r="BC274" i="4" a="1"/>
  <c r="BC274" i="4" s="1"/>
  <c r="BE274" i="4" s="1" a="1"/>
  <c r="BE274" i="4" s="1"/>
  <c r="BB274" i="4" a="1"/>
  <c r="BB274" i="4" s="1"/>
  <c r="BD274" i="4" a="1"/>
  <c r="BD274" i="4" s="1"/>
  <c r="BF274" i="4" s="1" a="1"/>
  <c r="BF274" i="4" s="1"/>
  <c r="BH274" i="4" l="1"/>
  <c r="BG274" i="4"/>
  <c r="BI274" i="4"/>
  <c r="BJ274" i="4" s="1"/>
  <c r="BK274" i="4" s="1"/>
  <c r="X274" i="4"/>
  <c r="W274" i="4"/>
  <c r="V274" i="4"/>
  <c r="Y274" i="4" l="1"/>
  <c r="Z274" i="4" s="1"/>
  <c r="BM274" i="4" a="1"/>
  <c r="BM274" i="4" s="1"/>
  <c r="BZ274" i="4" s="1"/>
  <c r="BL274" i="4" a="1"/>
  <c r="BL274" i="4" s="1"/>
  <c r="AL274" i="4" s="1" a="1"/>
  <c r="AL274" i="4" s="1"/>
  <c r="BR274" i="4" a="1"/>
  <c r="BR274" i="4" s="1"/>
  <c r="BQ274" i="4" a="1"/>
  <c r="BQ274" i="4" s="1"/>
  <c r="BN274" i="4" a="1"/>
  <c r="BN274" i="4" s="1"/>
  <c r="BO274" i="4" a="1"/>
  <c r="BO274" i="4" s="1"/>
  <c r="AA274" i="4" a="1"/>
  <c r="AA274" i="4" s="1"/>
  <c r="BW274" i="4" s="1" a="1"/>
  <c r="BW274" i="4" s="1"/>
  <c r="AC274" i="4" a="1"/>
  <c r="AC274" i="4" s="1"/>
  <c r="AB274" i="4" a="1"/>
  <c r="AB274" i="4" s="1"/>
  <c r="AO274" i="4" s="1"/>
  <c r="AF274" i="4" a="1"/>
  <c r="AF274" i="4" s="1"/>
  <c r="AD274" i="4" a="1"/>
  <c r="AD274" i="4" s="1"/>
  <c r="AG274" i="4" a="1"/>
  <c r="AG274" i="4" s="1"/>
  <c r="BP274" i="4" l="1"/>
  <c r="BT274" i="4" s="1"/>
  <c r="AH274" i="4"/>
  <c r="BS274" i="4"/>
  <c r="AE274" i="4"/>
  <c r="AI274" i="4" s="1"/>
  <c r="AM274" i="4" l="1"/>
  <c r="AP274" i="4"/>
  <c r="AQ274" i="4"/>
  <c r="AR274" i="4"/>
  <c r="CA274" i="4"/>
  <c r="BX274" i="4"/>
  <c r="BY274" i="4" s="1"/>
  <c r="BU274" i="4" s="1"/>
  <c r="BV274" i="4" s="1"/>
  <c r="CB274" i="4"/>
  <c r="CC274" i="4"/>
  <c r="AN274" i="4" l="1"/>
  <c r="AJ274" i="4" s="1"/>
  <c r="AK274" i="4" s="1"/>
  <c r="CD274" i="4" s="1"/>
  <c r="AS275" i="4" s="1"/>
  <c r="H275" i="4" l="1"/>
  <c r="I275" i="4" s="1" a="1"/>
  <c r="I275" i="4" s="1"/>
  <c r="M275" i="4" s="1" a="1"/>
  <c r="M275" i="4" s="1"/>
  <c r="AT275" i="4" a="1"/>
  <c r="AT275" i="4" s="1"/>
  <c r="AW275" i="4" s="1" a="1"/>
  <c r="AW275" i="4" s="1"/>
  <c r="L275" i="4" l="1" a="1"/>
  <c r="L275" i="4" s="1"/>
  <c r="K275" i="4" a="1"/>
  <c r="K275" i="4" s="1"/>
  <c r="N275" i="4" a="1"/>
  <c r="N275" i="4" s="1"/>
  <c r="AY275" i="4" a="1"/>
  <c r="AY275" i="4" s="1"/>
  <c r="AX275" i="4" a="1"/>
  <c r="AX275" i="4" s="1"/>
  <c r="AV275" i="4" a="1"/>
  <c r="AV275" i="4" s="1"/>
  <c r="AZ275" i="4" a="1"/>
  <c r="AZ275" i="4" s="1"/>
  <c r="BD275" i="4" a="1"/>
  <c r="BD275" i="4" s="1"/>
  <c r="BF275" i="4" s="1" a="1"/>
  <c r="BF275" i="4" s="1"/>
  <c r="AU275" i="4" a="1"/>
  <c r="AU275" i="4" s="1"/>
  <c r="BA275" i="4" a="1"/>
  <c r="BA275" i="4" s="1"/>
  <c r="BB275" i="4" a="1"/>
  <c r="BB275" i="4" s="1"/>
  <c r="BC275" i="4" a="1"/>
  <c r="BC275" i="4" s="1"/>
  <c r="BE275" i="4" s="1" a="1"/>
  <c r="BE275" i="4" s="1"/>
  <c r="O275" i="4" a="1"/>
  <c r="O275" i="4" s="1"/>
  <c r="P275" i="4" a="1"/>
  <c r="P275" i="4" s="1"/>
  <c r="Q275" i="4" a="1"/>
  <c r="Q275" i="4" s="1"/>
  <c r="J275" i="4" a="1"/>
  <c r="J275" i="4" s="1"/>
  <c r="S275" i="4" a="1"/>
  <c r="S275" i="4" s="1"/>
  <c r="U275" i="4" s="1" a="1"/>
  <c r="U275" i="4" s="1"/>
  <c r="R275" i="4" a="1"/>
  <c r="R275" i="4" s="1"/>
  <c r="T275" i="4" s="1" a="1"/>
  <c r="T275" i="4" s="1"/>
  <c r="BI275" i="4" l="1"/>
  <c r="BH275" i="4"/>
  <c r="BG275" i="4"/>
  <c r="X275" i="4"/>
  <c r="V275" i="4"/>
  <c r="W275" i="4"/>
  <c r="Y275" i="4" l="1"/>
  <c r="Z275" i="4" s="1"/>
  <c r="AD275" i="4" s="1" a="1"/>
  <c r="AD275" i="4" s="1"/>
  <c r="BJ275" i="4"/>
  <c r="BK275" i="4" s="1"/>
  <c r="BR275" i="4" s="1" a="1"/>
  <c r="BR275" i="4" s="1"/>
  <c r="AB275" i="4" a="1"/>
  <c r="AB275" i="4" s="1"/>
  <c r="AO275" i="4" s="1"/>
  <c r="AG275" i="4" a="1"/>
  <c r="AG275" i="4" s="1"/>
  <c r="AC275" i="4" a="1"/>
  <c r="AC275" i="4" s="1"/>
  <c r="BO275" i="4" a="1"/>
  <c r="BO275" i="4" s="1"/>
  <c r="BN275" i="4" a="1"/>
  <c r="BN275" i="4" s="1"/>
  <c r="BQ275" i="4" a="1"/>
  <c r="BQ275" i="4" s="1"/>
  <c r="BL275" i="4" a="1"/>
  <c r="BL275" i="4" s="1"/>
  <c r="AL275" i="4" s="1" a="1"/>
  <c r="AL275" i="4" s="1"/>
  <c r="AE275" i="4" l="1"/>
  <c r="AF275" i="4" a="1"/>
  <c r="AF275" i="4" s="1"/>
  <c r="AH275" i="4" s="1"/>
  <c r="AA275" i="4" a="1"/>
  <c r="AA275" i="4" s="1"/>
  <c r="BW275" i="4" s="1" a="1"/>
  <c r="BW275" i="4" s="1"/>
  <c r="BM275" i="4" a="1"/>
  <c r="BM275" i="4" s="1"/>
  <c r="BZ275" i="4" s="1"/>
  <c r="BP275" i="4"/>
  <c r="BT275" i="4" s="1"/>
  <c r="BS275" i="4"/>
  <c r="AI275" i="4" l="1"/>
  <c r="CA275" i="4"/>
  <c r="CB275" i="4"/>
  <c r="CC275" i="4"/>
  <c r="BX275" i="4"/>
  <c r="AM275" i="4"/>
  <c r="AR275" i="4"/>
  <c r="AP275" i="4"/>
  <c r="AQ275" i="4"/>
  <c r="AN275" i="4" l="1"/>
  <c r="AJ275" i="4" s="1"/>
  <c r="AK275" i="4" s="1"/>
  <c r="BY275" i="4"/>
  <c r="BU275" i="4" s="1"/>
  <c r="BV275" i="4" s="1"/>
  <c r="CD275" i="4" l="1"/>
  <c r="AS276" i="4" l="1"/>
  <c r="H276" i="4"/>
  <c r="I276" i="4" l="1" a="1"/>
  <c r="I276" i="4" s="1"/>
  <c r="N276" i="4" s="1" a="1"/>
  <c r="N276" i="4" s="1"/>
  <c r="K276" i="4" a="1"/>
  <c r="K276" i="4" s="1"/>
  <c r="L276" i="4" a="1"/>
  <c r="L276" i="4" s="1"/>
  <c r="O276" i="4" a="1"/>
  <c r="O276" i="4" s="1"/>
  <c r="AT276" i="4" a="1"/>
  <c r="AT276" i="4" s="1"/>
  <c r="AY276" i="4" s="1" a="1"/>
  <c r="AY276" i="4" s="1"/>
  <c r="M276" i="4" l="1" a="1"/>
  <c r="M276" i="4" s="1"/>
  <c r="AX276" i="4" a="1"/>
  <c r="AX276" i="4" s="1"/>
  <c r="AV276" i="4" a="1"/>
  <c r="AV276" i="4" s="1"/>
  <c r="AZ276" i="4" a="1"/>
  <c r="AZ276" i="4" s="1"/>
  <c r="AW276" i="4" a="1"/>
  <c r="AW276" i="4" s="1"/>
  <c r="BD276" i="4" a="1"/>
  <c r="BD276" i="4" s="1"/>
  <c r="BF276" i="4" s="1" a="1"/>
  <c r="BF276" i="4" s="1"/>
  <c r="AU276" i="4" a="1"/>
  <c r="AU276" i="4" s="1"/>
  <c r="BC276" i="4" a="1"/>
  <c r="BC276" i="4" s="1"/>
  <c r="BE276" i="4" s="1" a="1"/>
  <c r="BE276" i="4" s="1"/>
  <c r="BB276" i="4" a="1"/>
  <c r="BB276" i="4" s="1"/>
  <c r="BA276" i="4" a="1"/>
  <c r="BA276" i="4" s="1"/>
  <c r="J276" i="4" a="1"/>
  <c r="J276" i="4" s="1"/>
  <c r="R276" i="4" a="1"/>
  <c r="R276" i="4" s="1"/>
  <c r="T276" i="4" s="1" a="1"/>
  <c r="T276" i="4" s="1"/>
  <c r="S276" i="4" a="1"/>
  <c r="S276" i="4" s="1"/>
  <c r="U276" i="4" s="1" a="1"/>
  <c r="U276" i="4" s="1"/>
  <c r="P276" i="4" a="1"/>
  <c r="P276" i="4" s="1"/>
  <c r="Q276" i="4" a="1"/>
  <c r="Q276" i="4" s="1"/>
  <c r="BG276" i="4" l="1"/>
  <c r="BI276" i="4"/>
  <c r="BJ276" i="4" s="1"/>
  <c r="BK276" i="4" s="1"/>
  <c r="BH276" i="4"/>
  <c r="X276" i="4"/>
  <c r="Y276" i="4" s="1"/>
  <c r="Z276" i="4" s="1"/>
  <c r="V276" i="4"/>
  <c r="W276" i="4"/>
  <c r="BL276" i="4" l="1" a="1"/>
  <c r="BL276" i="4" s="1"/>
  <c r="AL276" i="4" s="1" a="1"/>
  <c r="AL276" i="4" s="1"/>
  <c r="BR276" i="4" a="1"/>
  <c r="BR276" i="4" s="1"/>
  <c r="BM276" i="4" a="1"/>
  <c r="BM276" i="4" s="1"/>
  <c r="BZ276" i="4" s="1"/>
  <c r="BN276" i="4" a="1"/>
  <c r="BN276" i="4" s="1"/>
  <c r="BQ276" i="4" a="1"/>
  <c r="BQ276" i="4" s="1"/>
  <c r="BS276" i="4" s="1"/>
  <c r="BO276" i="4" a="1"/>
  <c r="BO276" i="4" s="1"/>
  <c r="AA276" i="4" a="1"/>
  <c r="AA276" i="4" s="1"/>
  <c r="BW276" i="4" s="1" a="1"/>
  <c r="BW276" i="4" s="1"/>
  <c r="AC276" i="4" a="1"/>
  <c r="AC276" i="4" s="1"/>
  <c r="AD276" i="4" a="1"/>
  <c r="AD276" i="4" s="1"/>
  <c r="AB276" i="4" a="1"/>
  <c r="AB276" i="4" s="1"/>
  <c r="AO276" i="4" s="1"/>
  <c r="AF276" i="4" a="1"/>
  <c r="AF276" i="4" s="1"/>
  <c r="AG276" i="4" a="1"/>
  <c r="AG276" i="4" s="1"/>
  <c r="AE276" i="4" l="1"/>
  <c r="AH276" i="4"/>
  <c r="AP276" i="4" s="1"/>
  <c r="BP276" i="4"/>
  <c r="BT276" i="4" s="1"/>
  <c r="AM276" i="4" s="1"/>
  <c r="AI276" i="4"/>
  <c r="CB276" i="4" l="1"/>
  <c r="CC276" i="4"/>
  <c r="CA276" i="4"/>
  <c r="AR276" i="4"/>
  <c r="AQ276" i="4"/>
  <c r="BX276" i="4"/>
  <c r="AN276" i="4" s="1"/>
  <c r="AJ276" i="4" s="1"/>
  <c r="AK276" i="4" s="1"/>
  <c r="BY276" i="4" l="1"/>
  <c r="BU276" i="4" s="1"/>
  <c r="BV276" i="4" s="1"/>
  <c r="CD276" i="4" s="1"/>
  <c r="AS277" i="4" l="1"/>
  <c r="AT277" i="4" s="1" a="1"/>
  <c r="AT277" i="4" s="1"/>
  <c r="AY277" i="4" s="1" a="1"/>
  <c r="AY277" i="4" s="1"/>
  <c r="H277" i="4"/>
  <c r="I277" i="4" s="1" a="1"/>
  <c r="I277" i="4" s="1"/>
  <c r="N277" i="4" s="1" a="1"/>
  <c r="N277" i="4" s="1"/>
  <c r="L277" i="4" l="1" a="1"/>
  <c r="L277" i="4" s="1"/>
  <c r="M277" i="4" a="1"/>
  <c r="M277" i="4" s="1"/>
  <c r="AW277" i="4" a="1"/>
  <c r="AW277" i="4" s="1"/>
  <c r="AZ277" i="4" a="1"/>
  <c r="AZ277" i="4" s="1"/>
  <c r="AX277" i="4" a="1"/>
  <c r="AX277" i="4" s="1"/>
  <c r="AV277" i="4" a="1"/>
  <c r="AV277" i="4" s="1"/>
  <c r="K277" i="4" a="1"/>
  <c r="K277" i="4" s="1"/>
  <c r="O277" i="4" a="1"/>
  <c r="O277" i="4" s="1"/>
  <c r="BD277" i="4" a="1"/>
  <c r="BD277" i="4" s="1"/>
  <c r="BF277" i="4" s="1" a="1"/>
  <c r="BF277" i="4" s="1"/>
  <c r="BB277" i="4" a="1"/>
  <c r="BB277" i="4" s="1"/>
  <c r="BC277" i="4" a="1"/>
  <c r="BC277" i="4" s="1"/>
  <c r="BE277" i="4" s="1" a="1"/>
  <c r="BE277" i="4" s="1"/>
  <c r="BA277" i="4" a="1"/>
  <c r="BA277" i="4" s="1"/>
  <c r="AU277" i="4" a="1"/>
  <c r="AU277" i="4" s="1"/>
  <c r="S277" i="4" a="1"/>
  <c r="S277" i="4" s="1"/>
  <c r="U277" i="4" s="1" a="1"/>
  <c r="U277" i="4" s="1"/>
  <c r="R277" i="4" a="1"/>
  <c r="R277" i="4" s="1"/>
  <c r="T277" i="4" s="1" a="1"/>
  <c r="T277" i="4" s="1"/>
  <c r="J277" i="4" a="1"/>
  <c r="J277" i="4" s="1"/>
  <c r="Q277" i="4" a="1"/>
  <c r="Q277" i="4" s="1"/>
  <c r="P277" i="4" a="1"/>
  <c r="P277" i="4" s="1"/>
  <c r="V277" i="4" l="1"/>
  <c r="X277" i="4"/>
  <c r="Y277" i="4" s="1"/>
  <c r="Z277" i="4" s="1"/>
  <c r="W277" i="4"/>
  <c r="BH277" i="4"/>
  <c r="BG277" i="4"/>
  <c r="BI277" i="4"/>
  <c r="BJ277" i="4" s="1"/>
  <c r="BK277" i="4" s="1"/>
  <c r="BL277" i="4" l="1" a="1"/>
  <c r="BL277" i="4" s="1"/>
  <c r="AL277" i="4" s="1" a="1"/>
  <c r="AL277" i="4" s="1"/>
  <c r="BN277" i="4" a="1"/>
  <c r="BN277" i="4" s="1"/>
  <c r="BM277" i="4" a="1"/>
  <c r="BM277" i="4" s="1"/>
  <c r="BZ277" i="4" s="1"/>
  <c r="BQ277" i="4" a="1"/>
  <c r="BQ277" i="4" s="1"/>
  <c r="BO277" i="4" a="1"/>
  <c r="BO277" i="4" s="1"/>
  <c r="BR277" i="4" a="1"/>
  <c r="BR277" i="4" s="1"/>
  <c r="AC277" i="4" a="1"/>
  <c r="AC277" i="4" s="1"/>
  <c r="AG277" i="4" a="1"/>
  <c r="AG277" i="4" s="1"/>
  <c r="AF277" i="4" a="1"/>
  <c r="AF277" i="4" s="1"/>
  <c r="AA277" i="4" a="1"/>
  <c r="AA277" i="4" s="1"/>
  <c r="BW277" i="4" s="1" a="1"/>
  <c r="BW277" i="4" s="1"/>
  <c r="AD277" i="4" a="1"/>
  <c r="AD277" i="4" s="1"/>
  <c r="AB277" i="4" a="1"/>
  <c r="AB277" i="4" s="1"/>
  <c r="AO277" i="4" s="1"/>
  <c r="AH277" i="4" l="1"/>
  <c r="BS277" i="4"/>
  <c r="BP277" i="4"/>
  <c r="BT277" i="4" s="1"/>
  <c r="AE277" i="4"/>
  <c r="AI277" i="4" s="1"/>
  <c r="CC277" i="4" l="1"/>
  <c r="CA277" i="4"/>
  <c r="CB277" i="4"/>
  <c r="BX277" i="4"/>
  <c r="AM277" i="4"/>
  <c r="AQ277" i="4"/>
  <c r="AR277" i="4"/>
  <c r="AP277" i="4"/>
  <c r="BY277" i="4" l="1"/>
  <c r="BU277" i="4" s="1"/>
  <c r="BV277" i="4" s="1"/>
  <c r="AN277" i="4"/>
  <c r="AJ277" i="4" s="1"/>
  <c r="AK277" i="4" s="1"/>
  <c r="CD277" i="4" l="1"/>
  <c r="AS278" i="4" s="1"/>
  <c r="H278" i="4" l="1"/>
  <c r="I278" i="4" s="1" a="1"/>
  <c r="I278" i="4" s="1"/>
  <c r="AT278" i="4" a="1"/>
  <c r="AT278" i="4" s="1"/>
  <c r="AW278" i="4" s="1" a="1"/>
  <c r="AW278" i="4" s="1"/>
  <c r="AZ278" i="4" l="1" a="1"/>
  <c r="AZ278" i="4" s="1"/>
  <c r="AY278" i="4" a="1"/>
  <c r="AY278" i="4" s="1"/>
  <c r="AV278" i="4" a="1"/>
  <c r="AV278" i="4" s="1"/>
  <c r="AX278" i="4" a="1"/>
  <c r="AX278" i="4" s="1"/>
  <c r="N278" i="4" a="1"/>
  <c r="N278" i="4" s="1"/>
  <c r="K278" i="4" a="1"/>
  <c r="K278" i="4" s="1"/>
  <c r="O278" i="4" a="1"/>
  <c r="O278" i="4" s="1"/>
  <c r="M278" i="4" a="1"/>
  <c r="M278" i="4" s="1"/>
  <c r="BC278" i="4" a="1"/>
  <c r="BC278" i="4" s="1"/>
  <c r="BE278" i="4" s="1" a="1"/>
  <c r="BE278" i="4" s="1"/>
  <c r="BD278" i="4" a="1"/>
  <c r="BD278" i="4" s="1"/>
  <c r="BF278" i="4" s="1" a="1"/>
  <c r="BF278" i="4" s="1"/>
  <c r="AU278" i="4" a="1"/>
  <c r="AU278" i="4" s="1"/>
  <c r="BB278" i="4" a="1"/>
  <c r="BB278" i="4" s="1"/>
  <c r="BA278" i="4" a="1"/>
  <c r="BA278" i="4" s="1"/>
  <c r="L278" i="4" a="1"/>
  <c r="L278" i="4" s="1"/>
  <c r="R278" i="4" a="1"/>
  <c r="R278" i="4" s="1"/>
  <c r="T278" i="4" s="1" a="1"/>
  <c r="T278" i="4" s="1"/>
  <c r="Q278" i="4" a="1"/>
  <c r="Q278" i="4" s="1"/>
  <c r="P278" i="4" a="1"/>
  <c r="P278" i="4" s="1"/>
  <c r="S278" i="4" a="1"/>
  <c r="S278" i="4" s="1"/>
  <c r="U278" i="4" s="1" a="1"/>
  <c r="U278" i="4" s="1"/>
  <c r="J278" i="4" a="1"/>
  <c r="J278" i="4" s="1"/>
  <c r="BG278" i="4" l="1"/>
  <c r="BH278" i="4"/>
  <c r="BI278" i="4"/>
  <c r="W278" i="4"/>
  <c r="V278" i="4"/>
  <c r="X278" i="4"/>
  <c r="Y278" i="4" s="1"/>
  <c r="Z278" i="4" s="1"/>
  <c r="BJ278" i="4" l="1"/>
  <c r="BK278" i="4" s="1"/>
  <c r="BO278" i="4" s="1" a="1"/>
  <c r="BO278" i="4" s="1"/>
  <c r="AD278" i="4" a="1"/>
  <c r="AD278" i="4" s="1"/>
  <c r="AA278" i="4" a="1"/>
  <c r="AA278" i="4" s="1"/>
  <c r="BW278" i="4" s="1" a="1"/>
  <c r="BW278" i="4" s="1"/>
  <c r="AC278" i="4" a="1"/>
  <c r="AC278" i="4" s="1"/>
  <c r="AG278" i="4" a="1"/>
  <c r="AG278" i="4" s="1"/>
  <c r="AF278" i="4" a="1"/>
  <c r="AF278" i="4" s="1"/>
  <c r="AB278" i="4" a="1"/>
  <c r="AB278" i="4" s="1"/>
  <c r="AO278" i="4" s="1"/>
  <c r="BN278" i="4" l="1" a="1"/>
  <c r="BN278" i="4" s="1"/>
  <c r="BR278" i="4" a="1"/>
  <c r="BR278" i="4" s="1"/>
  <c r="BM278" i="4" a="1"/>
  <c r="BM278" i="4" s="1"/>
  <c r="BZ278" i="4" s="1"/>
  <c r="BL278" i="4" a="1"/>
  <c r="BL278" i="4" s="1"/>
  <c r="AL278" i="4" s="1" a="1"/>
  <c r="AL278" i="4" s="1"/>
  <c r="BQ278" i="4" a="1"/>
  <c r="BQ278" i="4" s="1"/>
  <c r="BP278" i="4"/>
  <c r="AH278" i="4"/>
  <c r="AE278" i="4"/>
  <c r="AI278" i="4" s="1"/>
  <c r="BT278" i="4" l="1"/>
  <c r="BS278" i="4"/>
  <c r="AM278" i="4" s="1"/>
  <c r="BX278" i="4"/>
  <c r="CA278" i="4" l="1"/>
  <c r="CB278" i="4"/>
  <c r="BY278" i="4"/>
  <c r="BU278" i="4" s="1"/>
  <c r="BV278" i="4" s="1"/>
  <c r="CC278" i="4"/>
  <c r="AP278" i="4"/>
  <c r="AR278" i="4"/>
  <c r="AQ278" i="4"/>
  <c r="AN278" i="4"/>
  <c r="AJ278" i="4" s="1"/>
  <c r="AK278" i="4" s="1"/>
  <c r="CD278" i="4" s="1"/>
  <c r="AS279" i="4" s="1"/>
  <c r="H279" i="4" l="1"/>
  <c r="I279" i="4" s="1" a="1"/>
  <c r="I279" i="4" s="1"/>
  <c r="AT279" i="4" a="1"/>
  <c r="AT279" i="4" s="1"/>
  <c r="AX279" i="4" s="1" a="1"/>
  <c r="AX279" i="4" s="1"/>
  <c r="AW279" i="4" l="1" a="1"/>
  <c r="AW279" i="4" s="1"/>
  <c r="AV279" i="4" a="1"/>
  <c r="AV279" i="4" s="1"/>
  <c r="AZ279" i="4" a="1"/>
  <c r="AZ279" i="4" s="1"/>
  <c r="M279" i="4" a="1"/>
  <c r="M279" i="4" s="1"/>
  <c r="L279" i="4" a="1"/>
  <c r="L279" i="4" s="1"/>
  <c r="N279" i="4" a="1"/>
  <c r="N279" i="4" s="1"/>
  <c r="O279" i="4" a="1"/>
  <c r="O279" i="4" s="1"/>
  <c r="K279" i="4" a="1"/>
  <c r="K279" i="4" s="1"/>
  <c r="AY279" i="4" a="1"/>
  <c r="AY279" i="4" s="1"/>
  <c r="BD279" i="4" a="1"/>
  <c r="BD279" i="4" s="1"/>
  <c r="BF279" i="4" s="1" a="1"/>
  <c r="BF279" i="4" s="1"/>
  <c r="BA279" i="4" a="1"/>
  <c r="BA279" i="4" s="1"/>
  <c r="AU279" i="4" a="1"/>
  <c r="AU279" i="4" s="1"/>
  <c r="BB279" i="4" a="1"/>
  <c r="BB279" i="4" s="1"/>
  <c r="BC279" i="4" a="1"/>
  <c r="BC279" i="4" s="1"/>
  <c r="BE279" i="4" s="1" a="1"/>
  <c r="BE279" i="4" s="1"/>
  <c r="S279" i="4" a="1"/>
  <c r="S279" i="4" s="1"/>
  <c r="U279" i="4" s="1" a="1"/>
  <c r="U279" i="4" s="1"/>
  <c r="P279" i="4" a="1"/>
  <c r="P279" i="4" s="1"/>
  <c r="J279" i="4" a="1"/>
  <c r="J279" i="4" s="1"/>
  <c r="Q279" i="4" a="1"/>
  <c r="Q279" i="4" s="1"/>
  <c r="R279" i="4" a="1"/>
  <c r="R279" i="4" s="1"/>
  <c r="T279" i="4" s="1" a="1"/>
  <c r="T279" i="4" s="1"/>
  <c r="BG279" i="4" l="1"/>
  <c r="BI279" i="4"/>
  <c r="BJ279" i="4" s="1"/>
  <c r="BK279" i="4" s="1"/>
  <c r="BH279" i="4"/>
  <c r="V279" i="4"/>
  <c r="W279" i="4"/>
  <c r="X279" i="4"/>
  <c r="Y279" i="4" s="1"/>
  <c r="Z279" i="4" s="1"/>
  <c r="AA279" i="4" l="1" a="1"/>
  <c r="AA279" i="4" s="1"/>
  <c r="BW279" i="4" s="1" a="1"/>
  <c r="BW279" i="4" s="1"/>
  <c r="AC279" i="4" a="1"/>
  <c r="AC279" i="4" s="1"/>
  <c r="AB279" i="4" a="1"/>
  <c r="AB279" i="4" s="1"/>
  <c r="AO279" i="4" s="1"/>
  <c r="AD279" i="4" a="1"/>
  <c r="AD279" i="4" s="1"/>
  <c r="AG279" i="4" a="1"/>
  <c r="AG279" i="4" s="1"/>
  <c r="AF279" i="4" a="1"/>
  <c r="AF279" i="4" s="1"/>
  <c r="BQ279" i="4" a="1"/>
  <c r="BQ279" i="4" s="1"/>
  <c r="BM279" i="4" a="1"/>
  <c r="BM279" i="4" s="1"/>
  <c r="BZ279" i="4" s="1"/>
  <c r="BR279" i="4" a="1"/>
  <c r="BR279" i="4" s="1"/>
  <c r="BO279" i="4" a="1"/>
  <c r="BO279" i="4" s="1"/>
  <c r="BL279" i="4" a="1"/>
  <c r="BL279" i="4" s="1"/>
  <c r="AL279" i="4" s="1" a="1"/>
  <c r="AL279" i="4" s="1"/>
  <c r="BN279" i="4" a="1"/>
  <c r="BN279" i="4" s="1"/>
  <c r="BS279" i="4" l="1"/>
  <c r="BP279" i="4"/>
  <c r="BT279" i="4" s="1"/>
  <c r="AH279" i="4"/>
  <c r="AE279" i="4"/>
  <c r="AI279" i="4" s="1"/>
  <c r="AP279" i="4" l="1"/>
  <c r="AM279" i="4"/>
  <c r="AR279" i="4"/>
  <c r="AQ279" i="4"/>
  <c r="BX279" i="4"/>
  <c r="BY279" i="4" s="1"/>
  <c r="BU279" i="4" s="1"/>
  <c r="BV279" i="4" s="1"/>
  <c r="CA279" i="4"/>
  <c r="CC279" i="4"/>
  <c r="CB279" i="4"/>
  <c r="AN279" i="4" l="1"/>
  <c r="AJ279" i="4" s="1"/>
  <c r="AK279" i="4" s="1"/>
  <c r="CD279" i="4" s="1"/>
  <c r="H280" i="4" s="1"/>
  <c r="AS280" i="4" l="1"/>
  <c r="AT280" i="4" s="1" a="1"/>
  <c r="AT280" i="4" s="1"/>
  <c r="AZ280" i="4" s="1" a="1"/>
  <c r="AZ280" i="4" s="1"/>
  <c r="I280" i="4" a="1"/>
  <c r="I280" i="4" s="1"/>
  <c r="N280" i="4" s="1" a="1"/>
  <c r="N280" i="4" s="1"/>
  <c r="AV280" i="4" l="1" a="1"/>
  <c r="AV280" i="4" s="1"/>
  <c r="AW280" i="4" a="1"/>
  <c r="AW280" i="4" s="1"/>
  <c r="AX280" i="4" a="1"/>
  <c r="AX280" i="4" s="1"/>
  <c r="K280" i="4" a="1"/>
  <c r="K280" i="4" s="1"/>
  <c r="O280" i="4" a="1"/>
  <c r="O280" i="4" s="1"/>
  <c r="M280" i="4" a="1"/>
  <c r="M280" i="4" s="1"/>
  <c r="L280" i="4" a="1"/>
  <c r="L280" i="4" s="1"/>
  <c r="J280" i="4" a="1"/>
  <c r="J280" i="4" s="1"/>
  <c r="S280" i="4" a="1"/>
  <c r="S280" i="4" s="1"/>
  <c r="U280" i="4" s="1" a="1"/>
  <c r="U280" i="4" s="1"/>
  <c r="P280" i="4" a="1"/>
  <c r="P280" i="4" s="1"/>
  <c r="Q280" i="4" a="1"/>
  <c r="Q280" i="4" s="1"/>
  <c r="R280" i="4" a="1"/>
  <c r="R280" i="4" s="1"/>
  <c r="T280" i="4" s="1" a="1"/>
  <c r="T280" i="4" s="1"/>
  <c r="AY280" i="4" a="1"/>
  <c r="AY280" i="4" s="1"/>
  <c r="BD280" i="4" a="1"/>
  <c r="BD280" i="4" s="1"/>
  <c r="BF280" i="4" s="1" a="1"/>
  <c r="BF280" i="4" s="1"/>
  <c r="BC280" i="4" a="1"/>
  <c r="BC280" i="4" s="1"/>
  <c r="BE280" i="4" s="1" a="1"/>
  <c r="BE280" i="4" s="1"/>
  <c r="AU280" i="4" a="1"/>
  <c r="AU280" i="4" s="1"/>
  <c r="BA280" i="4" a="1"/>
  <c r="BA280" i="4" s="1"/>
  <c r="BB280" i="4" a="1"/>
  <c r="BB280" i="4" s="1"/>
  <c r="V280" i="4" l="1"/>
  <c r="W280" i="4"/>
  <c r="X280" i="4"/>
  <c r="Y280" i="4" s="1"/>
  <c r="Z280" i="4" s="1"/>
  <c r="BH280" i="4"/>
  <c r="BI280" i="4"/>
  <c r="BG280" i="4"/>
  <c r="BJ280" i="4" l="1"/>
  <c r="BK280" i="4" s="1"/>
  <c r="BM280" i="4" s="1" a="1"/>
  <c r="BM280" i="4" s="1"/>
  <c r="BZ280" i="4" s="1"/>
  <c r="AA280" i="4" a="1"/>
  <c r="AA280" i="4" s="1"/>
  <c r="BW280" i="4" s="1" a="1"/>
  <c r="BW280" i="4" s="1"/>
  <c r="AC280" i="4" a="1"/>
  <c r="AC280" i="4" s="1"/>
  <c r="AG280" i="4" a="1"/>
  <c r="AG280" i="4" s="1"/>
  <c r="AD280" i="4" a="1"/>
  <c r="AD280" i="4" s="1"/>
  <c r="AB280" i="4" a="1"/>
  <c r="AB280" i="4" s="1"/>
  <c r="AO280" i="4" s="1"/>
  <c r="AF280" i="4" a="1"/>
  <c r="AF280" i="4" s="1"/>
  <c r="BQ280" i="4" l="1" a="1"/>
  <c r="BQ280" i="4" s="1"/>
  <c r="BR280" i="4" a="1"/>
  <c r="BR280" i="4" s="1"/>
  <c r="BL280" i="4" a="1"/>
  <c r="BL280" i="4" s="1"/>
  <c r="AL280" i="4" s="1" a="1"/>
  <c r="AL280" i="4" s="1"/>
  <c r="BO280" i="4" a="1"/>
  <c r="BO280" i="4" s="1"/>
  <c r="BN280" i="4" a="1"/>
  <c r="BN280" i="4" s="1"/>
  <c r="AH280" i="4"/>
  <c r="AE280" i="4"/>
  <c r="AI280" i="4" s="1"/>
  <c r="BS280" i="4" l="1"/>
  <c r="BP280" i="4"/>
  <c r="BT280" i="4" s="1"/>
  <c r="AM280" i="4" s="1"/>
  <c r="BX280" i="4"/>
  <c r="CA280" i="4"/>
  <c r="CC280" i="4"/>
  <c r="CB280" i="4"/>
  <c r="AR280" i="4"/>
  <c r="AP280" i="4"/>
  <c r="AQ280" i="4"/>
  <c r="BY280" i="4" l="1"/>
  <c r="BU280" i="4" s="1"/>
  <c r="BV280" i="4" s="1"/>
  <c r="AN280" i="4"/>
  <c r="AJ280" i="4" s="1"/>
  <c r="AK280" i="4" s="1"/>
  <c r="CD280" i="4" l="1"/>
  <c r="AS281" i="4" s="1"/>
  <c r="AT281" i="4" s="1" a="1"/>
  <c r="AT281" i="4" s="1"/>
  <c r="AY281" i="4" s="1" a="1"/>
  <c r="AY281" i="4" s="1"/>
  <c r="H281" i="4" l="1"/>
  <c r="I281" i="4" s="1" a="1"/>
  <c r="I281" i="4" s="1"/>
  <c r="J281" i="4" s="1" a="1"/>
  <c r="J281" i="4" s="1"/>
  <c r="AZ281" i="4" a="1"/>
  <c r="AZ281" i="4" s="1"/>
  <c r="AX281" i="4" a="1"/>
  <c r="AX281" i="4" s="1"/>
  <c r="AV281" i="4" a="1"/>
  <c r="AV281" i="4" s="1"/>
  <c r="AW281" i="4" a="1"/>
  <c r="AW281" i="4" s="1"/>
  <c r="BB281" i="4" a="1"/>
  <c r="BB281" i="4" s="1"/>
  <c r="BD281" i="4" a="1"/>
  <c r="BD281" i="4" s="1"/>
  <c r="BF281" i="4" s="1" a="1"/>
  <c r="BF281" i="4" s="1"/>
  <c r="BC281" i="4" a="1"/>
  <c r="BC281" i="4" s="1"/>
  <c r="BE281" i="4" s="1" a="1"/>
  <c r="BE281" i="4" s="1"/>
  <c r="BA281" i="4" a="1"/>
  <c r="BA281" i="4" s="1"/>
  <c r="AU281" i="4" a="1"/>
  <c r="AU281" i="4" s="1"/>
  <c r="R281" i="4" l="1" a="1"/>
  <c r="R281" i="4" s="1"/>
  <c r="T281" i="4" s="1" a="1"/>
  <c r="T281" i="4" s="1"/>
  <c r="O281" i="4" a="1"/>
  <c r="O281" i="4" s="1"/>
  <c r="P281" i="4" a="1"/>
  <c r="P281" i="4" s="1"/>
  <c r="N281" i="4" a="1"/>
  <c r="N281" i="4" s="1"/>
  <c r="Q281" i="4" a="1"/>
  <c r="Q281" i="4" s="1"/>
  <c r="S281" i="4" a="1"/>
  <c r="S281" i="4" s="1"/>
  <c r="U281" i="4" s="1" a="1"/>
  <c r="U281" i="4" s="1"/>
  <c r="W281" i="4" s="1"/>
  <c r="L281" i="4" a="1"/>
  <c r="L281" i="4" s="1"/>
  <c r="M281" i="4" a="1"/>
  <c r="M281" i="4" s="1"/>
  <c r="K281" i="4" a="1"/>
  <c r="K281" i="4" s="1"/>
  <c r="BI281" i="4"/>
  <c r="BG281" i="4"/>
  <c r="BH281" i="4"/>
  <c r="V281" i="4" l="1"/>
  <c r="X281" i="4"/>
  <c r="Y281" i="4" s="1"/>
  <c r="Z281" i="4" s="1"/>
  <c r="AC281" i="4" s="1" a="1"/>
  <c r="AC281" i="4" s="1"/>
  <c r="BJ281" i="4"/>
  <c r="BK281" i="4" s="1"/>
  <c r="BO281" i="4" s="1" a="1"/>
  <c r="BO281" i="4" s="1"/>
  <c r="AB281" i="4" l="1" a="1"/>
  <c r="AB281" i="4" s="1"/>
  <c r="AO281" i="4" s="1"/>
  <c r="AD281" i="4" a="1"/>
  <c r="AD281" i="4" s="1"/>
  <c r="AA281" i="4" a="1"/>
  <c r="AA281" i="4" s="1"/>
  <c r="BW281" i="4" s="1" a="1"/>
  <c r="BW281" i="4" s="1"/>
  <c r="AG281" i="4" a="1"/>
  <c r="AG281" i="4" s="1"/>
  <c r="AF281" i="4" a="1"/>
  <c r="AF281" i="4" s="1"/>
  <c r="BM281" i="4" a="1"/>
  <c r="BM281" i="4" s="1"/>
  <c r="BZ281" i="4" s="1"/>
  <c r="BL281" i="4" a="1"/>
  <c r="BL281" i="4" s="1"/>
  <c r="AL281" i="4" s="1" a="1"/>
  <c r="AL281" i="4" s="1"/>
  <c r="BN281" i="4" a="1"/>
  <c r="BN281" i="4" s="1"/>
  <c r="BP281" i="4" s="1"/>
  <c r="BQ281" i="4" a="1"/>
  <c r="BQ281" i="4" s="1"/>
  <c r="BR281" i="4" a="1"/>
  <c r="BR281" i="4" s="1"/>
  <c r="AE281" i="4"/>
  <c r="AH281" i="4" l="1"/>
  <c r="AI281" i="4"/>
  <c r="BX281" i="4" s="1"/>
  <c r="BT281" i="4"/>
  <c r="BS281" i="4"/>
  <c r="CA281" i="4" s="1"/>
  <c r="AM281" i="4" l="1"/>
  <c r="AN281" i="4" s="1"/>
  <c r="AJ281" i="4" s="1"/>
  <c r="AK281" i="4" s="1"/>
  <c r="AR281" i="4"/>
  <c r="AP281" i="4"/>
  <c r="AQ281" i="4"/>
  <c r="CC281" i="4"/>
  <c r="CB281" i="4"/>
  <c r="BY281" i="4"/>
  <c r="BU281" i="4" s="1"/>
  <c r="BV281" i="4" s="1"/>
  <c r="CD281" i="4" s="1"/>
  <c r="AS282" i="4" l="1"/>
  <c r="H282" i="4"/>
  <c r="I282" i="4" l="1" a="1"/>
  <c r="I282" i="4" s="1"/>
  <c r="O282" i="4" s="1" a="1"/>
  <c r="O282" i="4" s="1"/>
  <c r="AT282" i="4" a="1"/>
  <c r="AT282" i="4" s="1"/>
  <c r="AZ282" i="4" s="1" a="1"/>
  <c r="AZ282" i="4" s="1"/>
  <c r="AW282" i="4" l="1" a="1"/>
  <c r="AW282" i="4" s="1"/>
  <c r="M282" i="4" a="1"/>
  <c r="M282" i="4" s="1"/>
  <c r="AX282" i="4" a="1"/>
  <c r="AX282" i="4" s="1"/>
  <c r="AU282" i="4" a="1"/>
  <c r="AU282" i="4" s="1"/>
  <c r="BB282" i="4" a="1"/>
  <c r="BB282" i="4" s="1"/>
  <c r="BD282" i="4" a="1"/>
  <c r="BD282" i="4" s="1"/>
  <c r="BF282" i="4" s="1" a="1"/>
  <c r="BF282" i="4" s="1"/>
  <c r="BA282" i="4" a="1"/>
  <c r="BA282" i="4" s="1"/>
  <c r="BC282" i="4" a="1"/>
  <c r="BC282" i="4" s="1"/>
  <c r="BE282" i="4" s="1" a="1"/>
  <c r="BE282" i="4" s="1"/>
  <c r="L282" i="4" a="1"/>
  <c r="L282" i="4" s="1"/>
  <c r="P282" i="4" a="1"/>
  <c r="P282" i="4" s="1"/>
  <c r="Q282" i="4" a="1"/>
  <c r="Q282" i="4" s="1"/>
  <c r="S282" i="4" a="1"/>
  <c r="S282" i="4" s="1"/>
  <c r="U282" i="4" s="1" a="1"/>
  <c r="U282" i="4" s="1"/>
  <c r="R282" i="4" a="1"/>
  <c r="R282" i="4" s="1"/>
  <c r="T282" i="4" s="1" a="1"/>
  <c r="T282" i="4" s="1"/>
  <c r="J282" i="4" a="1"/>
  <c r="J282" i="4" s="1"/>
  <c r="AY282" i="4" a="1"/>
  <c r="AY282" i="4" s="1"/>
  <c r="AV282" i="4" a="1"/>
  <c r="AV282" i="4" s="1"/>
  <c r="K282" i="4" a="1"/>
  <c r="K282" i="4" s="1"/>
  <c r="N282" i="4" a="1"/>
  <c r="N282" i="4" s="1"/>
  <c r="W282" i="4" l="1"/>
  <c r="V282" i="4"/>
  <c r="X282" i="4"/>
  <c r="Y282" i="4" s="1"/>
  <c r="Z282" i="4" s="1"/>
  <c r="BG282" i="4"/>
  <c r="BI282" i="4"/>
  <c r="BJ282" i="4" s="1"/>
  <c r="BK282" i="4" s="1"/>
  <c r="BH282" i="4"/>
  <c r="BQ282" i="4" l="1" a="1"/>
  <c r="BQ282" i="4" s="1"/>
  <c r="BM282" i="4" a="1"/>
  <c r="BM282" i="4" s="1"/>
  <c r="BZ282" i="4" s="1"/>
  <c r="BL282" i="4" a="1"/>
  <c r="BL282" i="4" s="1"/>
  <c r="AL282" i="4" s="1" a="1"/>
  <c r="AL282" i="4" s="1"/>
  <c r="BN282" i="4" a="1"/>
  <c r="BN282" i="4" s="1"/>
  <c r="BO282" i="4" a="1"/>
  <c r="BO282" i="4" s="1"/>
  <c r="BR282" i="4" a="1"/>
  <c r="BR282" i="4" s="1"/>
  <c r="BS282" i="4" s="1"/>
  <c r="AD282" i="4" a="1"/>
  <c r="AD282" i="4" s="1"/>
  <c r="AC282" i="4" a="1"/>
  <c r="AC282" i="4" s="1"/>
  <c r="AF282" i="4" a="1"/>
  <c r="AF282" i="4" s="1"/>
  <c r="AB282" i="4" a="1"/>
  <c r="AB282" i="4" s="1"/>
  <c r="AO282" i="4" s="1"/>
  <c r="AG282" i="4" a="1"/>
  <c r="AG282" i="4" s="1"/>
  <c r="AA282" i="4" a="1"/>
  <c r="AA282" i="4" s="1"/>
  <c r="BW282" i="4" s="1" a="1"/>
  <c r="BW282" i="4" s="1"/>
  <c r="AH282" i="4" l="1"/>
  <c r="AP282" i="4" s="1"/>
  <c r="AE282" i="4"/>
  <c r="AI282" i="4" s="1"/>
  <c r="BP282" i="4"/>
  <c r="BT282" i="4" s="1"/>
  <c r="AM282" i="4" s="1"/>
  <c r="CB282" i="4" l="1"/>
  <c r="CA282" i="4"/>
  <c r="CC282" i="4"/>
  <c r="BX282" i="4"/>
  <c r="BY282" i="4" s="1"/>
  <c r="BU282" i="4" s="1"/>
  <c r="BV282" i="4" s="1"/>
  <c r="AQ282" i="4"/>
  <c r="AR282" i="4"/>
  <c r="AN282" i="4" l="1"/>
  <c r="AJ282" i="4" s="1"/>
  <c r="AK282" i="4" s="1"/>
  <c r="CD282" i="4" s="1"/>
  <c r="AS283" i="4" s="1"/>
  <c r="H283" i="4" l="1"/>
  <c r="I283" i="4" s="1" a="1"/>
  <c r="I283" i="4" s="1"/>
  <c r="AT283" i="4" a="1"/>
  <c r="AT283" i="4" s="1"/>
  <c r="AZ283" i="4" s="1" a="1"/>
  <c r="AZ283" i="4" s="1"/>
  <c r="AV283" i="4" l="1" a="1"/>
  <c r="AV283" i="4" s="1"/>
  <c r="AW283" i="4" a="1"/>
  <c r="AW283" i="4" s="1"/>
  <c r="AX283" i="4" a="1"/>
  <c r="AX283" i="4" s="1"/>
  <c r="AY283" i="4" a="1"/>
  <c r="AY283" i="4" s="1"/>
  <c r="N283" i="4" a="1"/>
  <c r="N283" i="4" s="1"/>
  <c r="K283" i="4" a="1"/>
  <c r="K283" i="4" s="1"/>
  <c r="L283" i="4" a="1"/>
  <c r="L283" i="4" s="1"/>
  <c r="O283" i="4" a="1"/>
  <c r="O283" i="4" s="1"/>
  <c r="BD283" i="4" a="1"/>
  <c r="BD283" i="4" s="1"/>
  <c r="BF283" i="4" s="1" a="1"/>
  <c r="BF283" i="4" s="1"/>
  <c r="AU283" i="4" a="1"/>
  <c r="AU283" i="4" s="1"/>
  <c r="BA283" i="4" a="1"/>
  <c r="BA283" i="4" s="1"/>
  <c r="BC283" i="4" a="1"/>
  <c r="BC283" i="4" s="1"/>
  <c r="BE283" i="4" s="1" a="1"/>
  <c r="BE283" i="4" s="1"/>
  <c r="BB283" i="4" a="1"/>
  <c r="BB283" i="4" s="1"/>
  <c r="M283" i="4" a="1"/>
  <c r="M283" i="4" s="1"/>
  <c r="J283" i="4" a="1"/>
  <c r="J283" i="4" s="1"/>
  <c r="R283" i="4" a="1"/>
  <c r="R283" i="4" s="1"/>
  <c r="T283" i="4" s="1" a="1"/>
  <c r="T283" i="4" s="1"/>
  <c r="P283" i="4" a="1"/>
  <c r="P283" i="4" s="1"/>
  <c r="Q283" i="4" a="1"/>
  <c r="Q283" i="4" s="1"/>
  <c r="S283" i="4" a="1"/>
  <c r="S283" i="4" s="1"/>
  <c r="U283" i="4" s="1" a="1"/>
  <c r="U283" i="4" s="1"/>
  <c r="BH283" i="4" l="1"/>
  <c r="BI283" i="4"/>
  <c r="BG283" i="4"/>
  <c r="X283" i="4"/>
  <c r="Y283" i="4" s="1"/>
  <c r="Z283" i="4" s="1"/>
  <c r="V283" i="4"/>
  <c r="W283" i="4"/>
  <c r="BJ283" i="4" l="1"/>
  <c r="BK283" i="4" s="1"/>
  <c r="BM283" i="4" s="1" a="1"/>
  <c r="BM283" i="4" s="1"/>
  <c r="BZ283" i="4" s="1"/>
  <c r="AC283" i="4" a="1"/>
  <c r="AC283" i="4" s="1"/>
  <c r="AF283" i="4" a="1"/>
  <c r="AF283" i="4" s="1"/>
  <c r="AB283" i="4" a="1"/>
  <c r="AB283" i="4" s="1"/>
  <c r="AO283" i="4" s="1"/>
  <c r="AD283" i="4" a="1"/>
  <c r="AD283" i="4" s="1"/>
  <c r="AA283" i="4" a="1"/>
  <c r="AA283" i="4" s="1"/>
  <c r="BW283" i="4" s="1" a="1"/>
  <c r="BW283" i="4" s="1"/>
  <c r="AG283" i="4" a="1"/>
  <c r="AG283" i="4" s="1"/>
  <c r="BR283" i="4" l="1" a="1"/>
  <c r="BR283" i="4" s="1"/>
  <c r="BQ283" i="4" a="1"/>
  <c r="BQ283" i="4" s="1"/>
  <c r="BO283" i="4" a="1"/>
  <c r="BO283" i="4" s="1"/>
  <c r="BN283" i="4" a="1"/>
  <c r="BN283" i="4" s="1"/>
  <c r="BL283" i="4" a="1"/>
  <c r="BL283" i="4" s="1"/>
  <c r="AL283" i="4" s="1" a="1"/>
  <c r="AL283" i="4" s="1"/>
  <c r="AH283" i="4"/>
  <c r="AE283" i="4"/>
  <c r="AI283" i="4" s="1"/>
  <c r="BS283" i="4" l="1"/>
  <c r="CA283" i="4" s="1"/>
  <c r="BX283" i="4"/>
  <c r="BP283" i="4"/>
  <c r="BT283" i="4" s="1"/>
  <c r="AQ283" i="4" l="1"/>
  <c r="CC283" i="4"/>
  <c r="AM283" i="4"/>
  <c r="AN283" i="4" s="1"/>
  <c r="AJ283" i="4" s="1"/>
  <c r="AK283" i="4" s="1"/>
  <c r="AP283" i="4"/>
  <c r="AR283" i="4"/>
  <c r="CB283" i="4"/>
  <c r="BY283" i="4"/>
  <c r="BU283" i="4" s="1"/>
  <c r="BV283" i="4" s="1"/>
  <c r="CD283" i="4" l="1"/>
  <c r="AS284" i="4" s="1"/>
  <c r="AT284" i="4" s="1" a="1"/>
  <c r="AT284" i="4" s="1"/>
  <c r="AY284" i="4" s="1" a="1"/>
  <c r="AY284" i="4" s="1"/>
  <c r="H284" i="4" l="1"/>
  <c r="AV284" i="4" a="1"/>
  <c r="AV284" i="4" s="1"/>
  <c r="AX284" i="4" a="1"/>
  <c r="AX284" i="4" s="1"/>
  <c r="AW284" i="4" a="1"/>
  <c r="AW284" i="4" s="1"/>
  <c r="I284" i="4" a="1"/>
  <c r="I284" i="4" s="1"/>
  <c r="O284" i="4" s="1" a="1"/>
  <c r="O284" i="4" s="1"/>
  <c r="AZ284" i="4" a="1"/>
  <c r="AZ284" i="4" s="1"/>
  <c r="AU284" i="4" a="1"/>
  <c r="AU284" i="4" s="1"/>
  <c r="BB284" i="4" a="1"/>
  <c r="BB284" i="4" s="1"/>
  <c r="BC284" i="4" a="1"/>
  <c r="BC284" i="4" s="1"/>
  <c r="BE284" i="4" s="1" a="1"/>
  <c r="BE284" i="4" s="1"/>
  <c r="BA284" i="4" a="1"/>
  <c r="BA284" i="4" s="1"/>
  <c r="BD284" i="4" a="1"/>
  <c r="BD284" i="4" s="1"/>
  <c r="BF284" i="4" s="1" a="1"/>
  <c r="BF284" i="4" s="1"/>
  <c r="M284" i="4" l="1" a="1"/>
  <c r="M284" i="4" s="1"/>
  <c r="N284" i="4" a="1"/>
  <c r="N284" i="4" s="1"/>
  <c r="L284" i="4" a="1"/>
  <c r="L284" i="4" s="1"/>
  <c r="K284" i="4" a="1"/>
  <c r="K284" i="4" s="1"/>
  <c r="J284" i="4" a="1"/>
  <c r="J284" i="4" s="1"/>
  <c r="P284" i="4" a="1"/>
  <c r="P284" i="4" s="1"/>
  <c r="R284" i="4" a="1"/>
  <c r="R284" i="4" s="1"/>
  <c r="T284" i="4" s="1" a="1"/>
  <c r="T284" i="4" s="1"/>
  <c r="S284" i="4" a="1"/>
  <c r="S284" i="4" s="1"/>
  <c r="U284" i="4" s="1" a="1"/>
  <c r="U284" i="4" s="1"/>
  <c r="Q284" i="4" a="1"/>
  <c r="Q284" i="4" s="1"/>
  <c r="BI284" i="4"/>
  <c r="BH284" i="4"/>
  <c r="BG284" i="4"/>
  <c r="BJ284" i="4" l="1"/>
  <c r="BK284" i="4" s="1"/>
  <c r="V284" i="4"/>
  <c r="X284" i="4"/>
  <c r="Y284" i="4" s="1"/>
  <c r="Z284" i="4" s="1"/>
  <c r="W284" i="4"/>
  <c r="BQ284" i="4" a="1"/>
  <c r="BQ284" i="4" s="1"/>
  <c r="BM284" i="4" a="1"/>
  <c r="BM284" i="4" s="1"/>
  <c r="BZ284" i="4" s="1"/>
  <c r="BL284" i="4" a="1"/>
  <c r="BL284" i="4" s="1"/>
  <c r="AL284" i="4" s="1" a="1"/>
  <c r="AL284" i="4" s="1"/>
  <c r="BR284" i="4" a="1"/>
  <c r="BR284" i="4" s="1"/>
  <c r="BO284" i="4" a="1"/>
  <c r="BO284" i="4" s="1"/>
  <c r="BN284" i="4" a="1"/>
  <c r="BN284" i="4" s="1"/>
  <c r="AC284" i="4" l="1" a="1"/>
  <c r="AC284" i="4" s="1"/>
  <c r="AD284" i="4" a="1"/>
  <c r="AD284" i="4" s="1"/>
  <c r="AA284" i="4" a="1"/>
  <c r="AA284" i="4" s="1"/>
  <c r="BW284" i="4" s="1" a="1"/>
  <c r="BW284" i="4" s="1"/>
  <c r="AB284" i="4" a="1"/>
  <c r="AB284" i="4" s="1"/>
  <c r="AO284" i="4" s="1"/>
  <c r="AG284" i="4" a="1"/>
  <c r="AG284" i="4" s="1"/>
  <c r="AF284" i="4" a="1"/>
  <c r="AF284" i="4" s="1"/>
  <c r="BP284" i="4"/>
  <c r="BT284" i="4" s="1"/>
  <c r="BS284" i="4"/>
  <c r="AH284" i="4" l="1"/>
  <c r="AR284" i="4" s="1"/>
  <c r="AE284" i="4"/>
  <c r="AI284" i="4" s="1"/>
  <c r="AM284" i="4" s="1"/>
  <c r="CA284" i="4" l="1"/>
  <c r="CC284" i="4"/>
  <c r="AQ284" i="4"/>
  <c r="AP284" i="4"/>
  <c r="CB284" i="4"/>
  <c r="BX284" i="4"/>
  <c r="AN284" i="4" l="1"/>
  <c r="AJ284" i="4" s="1"/>
  <c r="AK284" i="4" s="1"/>
  <c r="BY284" i="4"/>
  <c r="BU284" i="4" s="1"/>
  <c r="BV284" i="4" s="1"/>
  <c r="CD284" i="4" l="1"/>
  <c r="H285" i="4" s="1"/>
  <c r="AS285" i="4" l="1"/>
  <c r="I285" i="4" a="1"/>
  <c r="I285" i="4" s="1"/>
  <c r="M285" i="4" s="1" a="1"/>
  <c r="M285" i="4" s="1"/>
  <c r="O285" i="4" l="1" a="1"/>
  <c r="O285" i="4" s="1"/>
  <c r="K285" i="4" a="1"/>
  <c r="K285" i="4" s="1"/>
  <c r="N285" i="4" a="1"/>
  <c r="N285" i="4" s="1"/>
  <c r="AT285" i="4" a="1"/>
  <c r="AT285" i="4" s="1"/>
  <c r="AV285" i="4" s="1" a="1"/>
  <c r="AV285" i="4" s="1"/>
  <c r="L285" i="4" a="1"/>
  <c r="L285" i="4" s="1"/>
  <c r="P285" i="4" a="1"/>
  <c r="P285" i="4" s="1"/>
  <c r="R285" i="4" a="1"/>
  <c r="R285" i="4" s="1"/>
  <c r="T285" i="4" s="1" a="1"/>
  <c r="T285" i="4" s="1"/>
  <c r="Q285" i="4" a="1"/>
  <c r="Q285" i="4" s="1"/>
  <c r="S285" i="4" a="1"/>
  <c r="S285" i="4" s="1"/>
  <c r="U285" i="4" s="1" a="1"/>
  <c r="U285" i="4" s="1"/>
  <c r="J285" i="4" a="1"/>
  <c r="J285" i="4" s="1"/>
  <c r="AZ285" i="4" l="1" a="1"/>
  <c r="AZ285" i="4" s="1"/>
  <c r="AY285" i="4" a="1"/>
  <c r="AY285" i="4" s="1"/>
  <c r="AW285" i="4" a="1"/>
  <c r="AW285" i="4" s="1"/>
  <c r="AX285" i="4" a="1"/>
  <c r="AX285" i="4" s="1"/>
  <c r="BC285" i="4" a="1"/>
  <c r="BC285" i="4" s="1"/>
  <c r="BE285" i="4" s="1" a="1"/>
  <c r="BE285" i="4" s="1"/>
  <c r="AU285" i="4" a="1"/>
  <c r="AU285" i="4" s="1"/>
  <c r="BB285" i="4" a="1"/>
  <c r="BB285" i="4" s="1"/>
  <c r="BA285" i="4" a="1"/>
  <c r="BA285" i="4" s="1"/>
  <c r="BD285" i="4" a="1"/>
  <c r="BD285" i="4" s="1"/>
  <c r="BF285" i="4" s="1" a="1"/>
  <c r="BF285" i="4" s="1"/>
  <c r="X285" i="4"/>
  <c r="W285" i="4"/>
  <c r="V285" i="4"/>
  <c r="BI285" i="4" l="1"/>
  <c r="BH285" i="4"/>
  <c r="BG285" i="4"/>
  <c r="Y285" i="4"/>
  <c r="Z285" i="4" s="1"/>
  <c r="AD285" i="4" s="1" a="1"/>
  <c r="AD285" i="4" s="1"/>
  <c r="BJ285" i="4" l="1"/>
  <c r="BK285" i="4" s="1"/>
  <c r="AC285" i="4" a="1"/>
  <c r="AC285" i="4" s="1"/>
  <c r="AE285" i="4" s="1"/>
  <c r="AA285" i="4" a="1"/>
  <c r="AA285" i="4" s="1"/>
  <c r="BW285" i="4" s="1" a="1"/>
  <c r="BW285" i="4" s="1"/>
  <c r="AF285" i="4" a="1"/>
  <c r="AF285" i="4" s="1"/>
  <c r="AB285" i="4" a="1"/>
  <c r="AB285" i="4" s="1"/>
  <c r="AO285" i="4" s="1"/>
  <c r="AG285" i="4" a="1"/>
  <c r="AG285" i="4" s="1"/>
  <c r="BR285" i="4" a="1"/>
  <c r="BR285" i="4" s="1"/>
  <c r="BO285" i="4" a="1"/>
  <c r="BO285" i="4" s="1"/>
  <c r="BN285" i="4" a="1"/>
  <c r="BN285" i="4" s="1"/>
  <c r="BQ285" i="4" a="1"/>
  <c r="BQ285" i="4" s="1"/>
  <c r="BM285" i="4" a="1"/>
  <c r="BM285" i="4" s="1"/>
  <c r="BZ285" i="4" s="1"/>
  <c r="BL285" i="4" a="1"/>
  <c r="BL285" i="4" s="1"/>
  <c r="AL285" i="4" s="1" a="1"/>
  <c r="AL285" i="4" s="1"/>
  <c r="AI285" i="4" l="1"/>
  <c r="BP285" i="4"/>
  <c r="BT285" i="4" s="1"/>
  <c r="AH285" i="4"/>
  <c r="BX285" i="4" s="1"/>
  <c r="BS285" i="4"/>
  <c r="AM285" i="4" l="1"/>
  <c r="AN285" i="4" s="1"/>
  <c r="AJ285" i="4" s="1"/>
  <c r="AK285" i="4" s="1"/>
  <c r="CB285" i="4"/>
  <c r="CC285" i="4"/>
  <c r="CA285" i="4"/>
  <c r="AQ285" i="4"/>
  <c r="AR285" i="4"/>
  <c r="AP285" i="4"/>
  <c r="BY285" i="4" l="1"/>
  <c r="BU285" i="4" s="1"/>
  <c r="BV285" i="4" s="1"/>
  <c r="CD285" i="4" s="1"/>
  <c r="H286" i="4" s="1"/>
  <c r="I286" i="4" l="1" a="1"/>
  <c r="I286" i="4" s="1"/>
  <c r="N286" i="4" s="1" a="1"/>
  <c r="N286" i="4" s="1"/>
  <c r="AS286" i="4"/>
  <c r="AT286" i="4" s="1" a="1"/>
  <c r="AT286" i="4" s="1"/>
  <c r="AW286" i="4" s="1" a="1"/>
  <c r="AW286" i="4" s="1"/>
  <c r="M286" i="4" a="1"/>
  <c r="M286" i="4" s="1"/>
  <c r="J286" i="4" l="1" a="1"/>
  <c r="J286" i="4" s="1"/>
  <c r="Q286" i="4" a="1"/>
  <c r="Q286" i="4" s="1"/>
  <c r="S286" i="4" a="1"/>
  <c r="S286" i="4" s="1"/>
  <c r="U286" i="4" s="1" a="1"/>
  <c r="U286" i="4" s="1"/>
  <c r="P286" i="4" a="1"/>
  <c r="P286" i="4" s="1"/>
  <c r="O286" i="4" a="1"/>
  <c r="O286" i="4" s="1"/>
  <c r="AY286" i="4" a="1"/>
  <c r="AY286" i="4" s="1"/>
  <c r="L286" i="4" a="1"/>
  <c r="L286" i="4" s="1"/>
  <c r="AV286" i="4" a="1"/>
  <c r="AV286" i="4" s="1"/>
  <c r="R286" i="4" a="1"/>
  <c r="R286" i="4" s="1"/>
  <c r="T286" i="4" s="1" a="1"/>
  <c r="T286" i="4" s="1"/>
  <c r="W286" i="4" s="1"/>
  <c r="K286" i="4" a="1"/>
  <c r="K286" i="4" s="1"/>
  <c r="AX286" i="4" a="1"/>
  <c r="AX286" i="4" s="1"/>
  <c r="BB286" i="4" a="1"/>
  <c r="BB286" i="4" s="1"/>
  <c r="BA286" i="4" a="1"/>
  <c r="BA286" i="4" s="1"/>
  <c r="AZ286" i="4" a="1"/>
  <c r="AZ286" i="4" s="1"/>
  <c r="BD286" i="4" a="1"/>
  <c r="BD286" i="4" s="1"/>
  <c r="BF286" i="4" s="1" a="1"/>
  <c r="BF286" i="4" s="1"/>
  <c r="BC286" i="4" a="1"/>
  <c r="BC286" i="4" s="1"/>
  <c r="BE286" i="4" s="1" a="1"/>
  <c r="BE286" i="4" s="1"/>
  <c r="AU286" i="4" a="1"/>
  <c r="AU286" i="4" s="1"/>
  <c r="BG286" i="4" l="1"/>
  <c r="X286" i="4"/>
  <c r="Y286" i="4" s="1"/>
  <c r="Z286" i="4" s="1"/>
  <c r="AB286" i="4" s="1" a="1"/>
  <c r="AB286" i="4" s="1"/>
  <c r="AO286" i="4" s="1"/>
  <c r="V286" i="4"/>
  <c r="BI286" i="4"/>
  <c r="BJ286" i="4" s="1"/>
  <c r="BK286" i="4" s="1"/>
  <c r="BL286" i="4" s="1" a="1"/>
  <c r="BL286" i="4" s="1"/>
  <c r="AL286" i="4" s="1" a="1"/>
  <c r="AL286" i="4" s="1"/>
  <c r="BH286" i="4"/>
  <c r="AA286" i="4" l="1" a="1"/>
  <c r="AA286" i="4" s="1"/>
  <c r="BW286" i="4" s="1" a="1"/>
  <c r="BW286" i="4" s="1"/>
  <c r="AC286" i="4" a="1"/>
  <c r="AC286" i="4" s="1"/>
  <c r="BR286" i="4" a="1"/>
  <c r="BR286" i="4" s="1"/>
  <c r="BN286" i="4" a="1"/>
  <c r="BN286" i="4" s="1"/>
  <c r="BO286" i="4" a="1"/>
  <c r="BO286" i="4" s="1"/>
  <c r="BQ286" i="4" a="1"/>
  <c r="BQ286" i="4" s="1"/>
  <c r="BM286" i="4" a="1"/>
  <c r="BM286" i="4" s="1"/>
  <c r="BZ286" i="4" s="1"/>
  <c r="AG286" i="4" a="1"/>
  <c r="AG286" i="4" s="1"/>
  <c r="AD286" i="4" a="1"/>
  <c r="AD286" i="4" s="1"/>
  <c r="AF286" i="4" a="1"/>
  <c r="AF286" i="4" s="1"/>
  <c r="AE286" i="4" l="1"/>
  <c r="BS286" i="4"/>
  <c r="BP286" i="4"/>
  <c r="BT286" i="4" s="1"/>
  <c r="AH286" i="4"/>
  <c r="AI286" i="4"/>
  <c r="AM286" i="4" l="1"/>
  <c r="AQ286" i="4"/>
  <c r="CB286" i="4"/>
  <c r="AR286" i="4"/>
  <c r="AP286" i="4"/>
  <c r="CC286" i="4"/>
  <c r="CA286" i="4"/>
  <c r="BX286" i="4"/>
  <c r="BY286" i="4" s="1"/>
  <c r="BU286" i="4" s="1"/>
  <c r="BV286" i="4" s="1"/>
  <c r="AN286" i="4" l="1"/>
  <c r="AJ286" i="4" s="1"/>
  <c r="AK286" i="4" s="1"/>
  <c r="CD286" i="4" s="1"/>
  <c r="AS287" i="4" s="1"/>
  <c r="H287" i="4" l="1"/>
  <c r="I287" i="4" s="1" a="1"/>
  <c r="I287" i="4" s="1"/>
  <c r="N287" i="4" s="1" a="1"/>
  <c r="N287" i="4" s="1"/>
  <c r="AT287" i="4" a="1"/>
  <c r="AT287" i="4" s="1"/>
  <c r="AY287" i="4" s="1" a="1"/>
  <c r="AY287" i="4" s="1"/>
  <c r="AW287" i="4" l="1" a="1"/>
  <c r="AW287" i="4" s="1"/>
  <c r="AZ287" i="4" a="1"/>
  <c r="AZ287" i="4" s="1"/>
  <c r="AV287" i="4" a="1"/>
  <c r="AV287" i="4" s="1"/>
  <c r="L287" i="4" a="1"/>
  <c r="L287" i="4" s="1"/>
  <c r="O287" i="4" a="1"/>
  <c r="O287" i="4" s="1"/>
  <c r="K287" i="4" a="1"/>
  <c r="K287" i="4" s="1"/>
  <c r="M287" i="4" a="1"/>
  <c r="M287" i="4" s="1"/>
  <c r="Q287" i="4" a="1"/>
  <c r="Q287" i="4" s="1"/>
  <c r="S287" i="4" a="1"/>
  <c r="S287" i="4" s="1"/>
  <c r="U287" i="4" s="1" a="1"/>
  <c r="U287" i="4" s="1"/>
  <c r="P287" i="4" a="1"/>
  <c r="P287" i="4" s="1"/>
  <c r="R287" i="4" a="1"/>
  <c r="R287" i="4" s="1"/>
  <c r="T287" i="4" s="1" a="1"/>
  <c r="T287" i="4" s="1"/>
  <c r="J287" i="4" a="1"/>
  <c r="J287" i="4" s="1"/>
  <c r="AX287" i="4" a="1"/>
  <c r="AX287" i="4" s="1"/>
  <c r="BD287" i="4" a="1"/>
  <c r="BD287" i="4" s="1"/>
  <c r="BF287" i="4" s="1" a="1"/>
  <c r="BF287" i="4" s="1"/>
  <c r="AU287" i="4" a="1"/>
  <c r="AU287" i="4" s="1"/>
  <c r="BB287" i="4" a="1"/>
  <c r="BB287" i="4" s="1"/>
  <c r="BA287" i="4" a="1"/>
  <c r="BA287" i="4" s="1"/>
  <c r="BC287" i="4" a="1"/>
  <c r="BC287" i="4" s="1"/>
  <c r="BE287" i="4" s="1" a="1"/>
  <c r="BE287" i="4" s="1"/>
  <c r="BH287" i="4" l="1"/>
  <c r="BG287" i="4"/>
  <c r="BI287" i="4"/>
  <c r="BJ287" i="4" s="1"/>
  <c r="BK287" i="4" s="1"/>
  <c r="X287" i="4"/>
  <c r="W287" i="4"/>
  <c r="V287" i="4"/>
  <c r="Y287" i="4" l="1"/>
  <c r="Z287" i="4" s="1"/>
  <c r="AF287" i="4" s="1" a="1"/>
  <c r="AF287" i="4" s="1"/>
  <c r="BL287" i="4" a="1"/>
  <c r="BL287" i="4" s="1"/>
  <c r="AL287" i="4" s="1" a="1"/>
  <c r="AL287" i="4" s="1"/>
  <c r="BO287" i="4" a="1"/>
  <c r="BO287" i="4" s="1"/>
  <c r="BN287" i="4" a="1"/>
  <c r="BN287" i="4" s="1"/>
  <c r="BR287" i="4" a="1"/>
  <c r="BR287" i="4" s="1"/>
  <c r="BQ287" i="4" a="1"/>
  <c r="BQ287" i="4" s="1"/>
  <c r="BM287" i="4" a="1"/>
  <c r="BM287" i="4" s="1"/>
  <c r="BZ287" i="4" s="1"/>
  <c r="AC287" i="4" l="1" a="1"/>
  <c r="AC287" i="4" s="1"/>
  <c r="AB287" i="4" a="1"/>
  <c r="AB287" i="4" s="1"/>
  <c r="AO287" i="4" s="1"/>
  <c r="AG287" i="4" a="1"/>
  <c r="AG287" i="4" s="1"/>
  <c r="AH287" i="4" s="1"/>
  <c r="AD287" i="4" a="1"/>
  <c r="AD287" i="4" s="1"/>
  <c r="AA287" i="4" a="1"/>
  <c r="AA287" i="4" s="1"/>
  <c r="BW287" i="4" s="1" a="1"/>
  <c r="BW287" i="4" s="1"/>
  <c r="BP287" i="4"/>
  <c r="BT287" i="4" s="1"/>
  <c r="BS287" i="4"/>
  <c r="AE287" i="4" l="1"/>
  <c r="AI287" i="4" s="1"/>
  <c r="BX287" i="4" s="1"/>
  <c r="AR287" i="4"/>
  <c r="CB287" i="4"/>
  <c r="CA287" i="4"/>
  <c r="CC287" i="4"/>
  <c r="AQ287" i="4"/>
  <c r="AP287" i="4"/>
  <c r="AM287" i="4"/>
  <c r="AN287" i="4" l="1"/>
  <c r="AJ287" i="4" s="1"/>
  <c r="AK287" i="4" s="1"/>
  <c r="BY287" i="4"/>
  <c r="BU287" i="4" s="1"/>
  <c r="BV287" i="4" s="1"/>
  <c r="CD287" i="4" l="1"/>
  <c r="H288" i="4" s="1"/>
  <c r="I288" i="4" s="1" a="1"/>
  <c r="I288" i="4" s="1"/>
  <c r="O288" i="4" s="1" a="1"/>
  <c r="O288" i="4" s="1"/>
  <c r="AS288" i="4" l="1"/>
  <c r="AT288" i="4" s="1" a="1"/>
  <c r="AT288" i="4" s="1"/>
  <c r="AW288" i="4" s="1" a="1"/>
  <c r="AW288" i="4" s="1"/>
  <c r="L288" i="4" a="1"/>
  <c r="L288" i="4" s="1"/>
  <c r="K288" i="4" a="1"/>
  <c r="K288" i="4" s="1"/>
  <c r="M288" i="4" a="1"/>
  <c r="M288" i="4" s="1"/>
  <c r="N288" i="4" a="1"/>
  <c r="N288" i="4" s="1"/>
  <c r="J288" i="4" a="1"/>
  <c r="J288" i="4" s="1"/>
  <c r="R288" i="4" a="1"/>
  <c r="R288" i="4" s="1"/>
  <c r="T288" i="4" s="1" a="1"/>
  <c r="T288" i="4" s="1"/>
  <c r="S288" i="4" a="1"/>
  <c r="S288" i="4" s="1"/>
  <c r="U288" i="4" s="1" a="1"/>
  <c r="U288" i="4" s="1"/>
  <c r="Q288" i="4" a="1"/>
  <c r="Q288" i="4" s="1"/>
  <c r="P288" i="4" a="1"/>
  <c r="P288" i="4" s="1"/>
  <c r="AZ288" i="4" l="1" a="1"/>
  <c r="AZ288" i="4" s="1"/>
  <c r="AV288" i="4" a="1"/>
  <c r="AV288" i="4" s="1"/>
  <c r="AY288" i="4" a="1"/>
  <c r="AY288" i="4" s="1"/>
  <c r="AX288" i="4" a="1"/>
  <c r="AX288" i="4" s="1"/>
  <c r="BA288" i="4" a="1"/>
  <c r="BA288" i="4" s="1"/>
  <c r="BB288" i="4" a="1"/>
  <c r="BB288" i="4" s="1"/>
  <c r="BD288" i="4" a="1"/>
  <c r="BD288" i="4" s="1"/>
  <c r="BF288" i="4" s="1" a="1"/>
  <c r="BF288" i="4" s="1"/>
  <c r="AU288" i="4" a="1"/>
  <c r="AU288" i="4" s="1"/>
  <c r="BC288" i="4" a="1"/>
  <c r="BC288" i="4" s="1"/>
  <c r="BE288" i="4" s="1" a="1"/>
  <c r="BE288" i="4" s="1"/>
  <c r="W288" i="4"/>
  <c r="V288" i="4"/>
  <c r="X288" i="4"/>
  <c r="Y288" i="4" s="1"/>
  <c r="Z288" i="4" s="1"/>
  <c r="BI288" i="4" l="1"/>
  <c r="BG288" i="4"/>
  <c r="BH288" i="4"/>
  <c r="AD288" i="4" a="1"/>
  <c r="AD288" i="4" s="1"/>
  <c r="AB288" i="4" a="1"/>
  <c r="AB288" i="4" s="1"/>
  <c r="AO288" i="4" s="1"/>
  <c r="AC288" i="4" a="1"/>
  <c r="AC288" i="4" s="1"/>
  <c r="AA288" i="4" a="1"/>
  <c r="AA288" i="4" s="1"/>
  <c r="BW288" i="4" s="1" a="1"/>
  <c r="BW288" i="4" s="1"/>
  <c r="AF288" i="4" a="1"/>
  <c r="AF288" i="4" s="1"/>
  <c r="AG288" i="4" a="1"/>
  <c r="AG288" i="4" s="1"/>
  <c r="BJ288" i="4" l="1"/>
  <c r="BK288" i="4" s="1"/>
  <c r="AE288" i="4"/>
  <c r="AH288" i="4"/>
  <c r="BN288" i="4" a="1"/>
  <c r="BN288" i="4" s="1"/>
  <c r="BQ288" i="4" a="1"/>
  <c r="BQ288" i="4" s="1"/>
  <c r="BR288" i="4" a="1"/>
  <c r="BR288" i="4" s="1"/>
  <c r="BO288" i="4" a="1"/>
  <c r="BO288" i="4" s="1"/>
  <c r="BM288" i="4" a="1"/>
  <c r="BM288" i="4" s="1"/>
  <c r="BZ288" i="4" s="1"/>
  <c r="BL288" i="4" a="1"/>
  <c r="BL288" i="4" s="1"/>
  <c r="AL288" i="4" s="1" a="1"/>
  <c r="AL288" i="4" s="1"/>
  <c r="AI288" i="4"/>
  <c r="BX288" i="4" s="1"/>
  <c r="BP288" i="4" l="1"/>
  <c r="BT288" i="4"/>
  <c r="BS288" i="4"/>
  <c r="AM288" i="4" l="1"/>
  <c r="AN288" i="4" s="1"/>
  <c r="AJ288" i="4" s="1"/>
  <c r="AK288" i="4" s="1"/>
  <c r="CB288" i="4"/>
  <c r="CC288" i="4"/>
  <c r="AQ288" i="4"/>
  <c r="AR288" i="4"/>
  <c r="AP288" i="4"/>
  <c r="CA288" i="4"/>
  <c r="BY288" i="4"/>
  <c r="BU288" i="4" s="1"/>
  <c r="BV288" i="4" s="1"/>
  <c r="CD288" i="4" l="1"/>
  <c r="AS289" i="4" s="1"/>
  <c r="H289" i="4" l="1"/>
  <c r="I289" i="4" s="1" a="1"/>
  <c r="I289" i="4" s="1"/>
  <c r="O289" i="4" s="1" a="1"/>
  <c r="O289" i="4" s="1"/>
  <c r="AT289" i="4" a="1"/>
  <c r="AT289" i="4" s="1"/>
  <c r="AW289" i="4" s="1" a="1"/>
  <c r="AW289" i="4" s="1"/>
  <c r="AZ289" i="4" l="1" a="1"/>
  <c r="AZ289" i="4" s="1"/>
  <c r="K289" i="4" a="1"/>
  <c r="K289" i="4" s="1"/>
  <c r="N289" i="4" a="1"/>
  <c r="N289" i="4" s="1"/>
  <c r="AY289" i="4" a="1"/>
  <c r="AY289" i="4" s="1"/>
  <c r="M289" i="4" a="1"/>
  <c r="M289" i="4" s="1"/>
  <c r="AX289" i="4" a="1"/>
  <c r="AX289" i="4" s="1"/>
  <c r="AV289" i="4" a="1"/>
  <c r="AV289" i="4" s="1"/>
  <c r="BD289" i="4" a="1"/>
  <c r="BD289" i="4" s="1"/>
  <c r="BF289" i="4" s="1" a="1"/>
  <c r="BF289" i="4" s="1"/>
  <c r="BC289" i="4" a="1"/>
  <c r="BC289" i="4" s="1"/>
  <c r="BE289" i="4" s="1" a="1"/>
  <c r="BE289" i="4" s="1"/>
  <c r="AU289" i="4" a="1"/>
  <c r="AU289" i="4" s="1"/>
  <c r="BA289" i="4" a="1"/>
  <c r="BA289" i="4" s="1"/>
  <c r="BB289" i="4" a="1"/>
  <c r="BB289" i="4" s="1"/>
  <c r="L289" i="4" a="1"/>
  <c r="L289" i="4" s="1"/>
  <c r="S289" i="4" a="1"/>
  <c r="S289" i="4" s="1"/>
  <c r="U289" i="4" s="1" a="1"/>
  <c r="U289" i="4" s="1"/>
  <c r="J289" i="4" a="1"/>
  <c r="J289" i="4" s="1"/>
  <c r="P289" i="4" a="1"/>
  <c r="P289" i="4" s="1"/>
  <c r="Q289" i="4" a="1"/>
  <c r="Q289" i="4" s="1"/>
  <c r="R289" i="4" a="1"/>
  <c r="R289" i="4" s="1"/>
  <c r="T289" i="4" s="1" a="1"/>
  <c r="T289" i="4" s="1"/>
  <c r="X289" i="4" l="1"/>
  <c r="V289" i="4"/>
  <c r="W289" i="4"/>
  <c r="BG289" i="4"/>
  <c r="BI289" i="4"/>
  <c r="BJ289" i="4" s="1"/>
  <c r="BK289" i="4" s="1"/>
  <c r="BH289" i="4"/>
  <c r="Y289" i="4"/>
  <c r="Z289" i="4" s="1"/>
  <c r="BM289" i="4" l="1" a="1"/>
  <c r="BM289" i="4" s="1"/>
  <c r="BZ289" i="4" s="1"/>
  <c r="BR289" i="4" a="1"/>
  <c r="BR289" i="4" s="1"/>
  <c r="BN289" i="4" a="1"/>
  <c r="BN289" i="4" s="1"/>
  <c r="BO289" i="4" a="1"/>
  <c r="BO289" i="4" s="1"/>
  <c r="BL289" i="4" a="1"/>
  <c r="BL289" i="4" s="1"/>
  <c r="AL289" i="4" s="1" a="1"/>
  <c r="AL289" i="4" s="1"/>
  <c r="BQ289" i="4" a="1"/>
  <c r="BQ289" i="4" s="1"/>
  <c r="AA289" i="4" a="1"/>
  <c r="AA289" i="4" s="1"/>
  <c r="BW289" i="4" s="1" a="1"/>
  <c r="BW289" i="4" s="1"/>
  <c r="AC289" i="4" a="1"/>
  <c r="AC289" i="4" s="1"/>
  <c r="AG289" i="4" a="1"/>
  <c r="AG289" i="4" s="1"/>
  <c r="AD289" i="4" a="1"/>
  <c r="AD289" i="4" s="1"/>
  <c r="AB289" i="4" a="1"/>
  <c r="AB289" i="4" s="1"/>
  <c r="AO289" i="4" s="1"/>
  <c r="AF289" i="4" a="1"/>
  <c r="AF289" i="4" s="1"/>
  <c r="AH289" i="4" l="1"/>
  <c r="BP289" i="4"/>
  <c r="BT289" i="4" s="1"/>
  <c r="AE289" i="4"/>
  <c r="AI289" i="4" s="1"/>
  <c r="BS289" i="4"/>
  <c r="CA289" i="4" l="1"/>
  <c r="BX289" i="4"/>
  <c r="AR289" i="4"/>
  <c r="AQ289" i="4"/>
  <c r="CC289" i="4"/>
  <c r="CB289" i="4"/>
  <c r="AM289" i="4"/>
  <c r="AP289" i="4"/>
  <c r="AN289" i="4" l="1"/>
  <c r="AJ289" i="4" s="1"/>
  <c r="AK289" i="4" s="1"/>
  <c r="BY289" i="4"/>
  <c r="BU289" i="4" s="1"/>
  <c r="BV289" i="4" s="1"/>
  <c r="CD289" i="4" l="1"/>
  <c r="H290" i="4" s="1"/>
  <c r="AS290" i="4" l="1"/>
  <c r="I290" i="4" a="1"/>
  <c r="I290" i="4" s="1"/>
  <c r="N290" i="4" a="1"/>
  <c r="N290" i="4" s="1"/>
  <c r="K290" i="4" a="1"/>
  <c r="K290" i="4" s="1"/>
  <c r="O290" i="4" a="1"/>
  <c r="O290" i="4" s="1"/>
  <c r="L290" i="4" a="1"/>
  <c r="L290" i="4" s="1"/>
  <c r="AT290" i="4" a="1"/>
  <c r="AT290" i="4" s="1"/>
  <c r="AX290" i="4" s="1" a="1"/>
  <c r="AX290" i="4" s="1"/>
  <c r="AY290" i="4" l="1" a="1"/>
  <c r="AY290" i="4" s="1"/>
  <c r="M290" i="4" a="1"/>
  <c r="M290" i="4" s="1"/>
  <c r="Q290" i="4" a="1"/>
  <c r="Q290" i="4" s="1"/>
  <c r="P290" i="4" a="1"/>
  <c r="P290" i="4" s="1"/>
  <c r="R290" i="4" a="1"/>
  <c r="R290" i="4" s="1"/>
  <c r="T290" i="4" s="1" a="1"/>
  <c r="T290" i="4" s="1"/>
  <c r="J290" i="4" a="1"/>
  <c r="J290" i="4" s="1"/>
  <c r="S290" i="4" a="1"/>
  <c r="S290" i="4" s="1"/>
  <c r="U290" i="4" s="1" a="1"/>
  <c r="U290" i="4" s="1"/>
  <c r="AW290" i="4" a="1"/>
  <c r="AW290" i="4" s="1"/>
  <c r="AV290" i="4" a="1"/>
  <c r="AV290" i="4" s="1"/>
  <c r="AZ290" i="4" a="1"/>
  <c r="AZ290" i="4" s="1"/>
  <c r="BA290" i="4" a="1"/>
  <c r="BA290" i="4" s="1"/>
  <c r="BD290" i="4" a="1"/>
  <c r="BD290" i="4" s="1"/>
  <c r="BF290" i="4" s="1" a="1"/>
  <c r="BF290" i="4" s="1"/>
  <c r="BC290" i="4" a="1"/>
  <c r="BC290" i="4" s="1"/>
  <c r="BE290" i="4" s="1" a="1"/>
  <c r="BE290" i="4" s="1"/>
  <c r="BB290" i="4" a="1"/>
  <c r="BB290" i="4" s="1"/>
  <c r="AU290" i="4" a="1"/>
  <c r="AU290" i="4" s="1"/>
  <c r="V290" i="4" l="1"/>
  <c r="X290" i="4"/>
  <c r="Y290" i="4" s="1"/>
  <c r="Z290" i="4" s="1"/>
  <c r="W290" i="4"/>
  <c r="BH290" i="4"/>
  <c r="BI290" i="4"/>
  <c r="BG290" i="4"/>
  <c r="AA290" i="4" l="1" a="1"/>
  <c r="AA290" i="4" s="1"/>
  <c r="BW290" i="4" s="1" a="1"/>
  <c r="BW290" i="4" s="1"/>
  <c r="AC290" i="4" a="1"/>
  <c r="AC290" i="4" s="1"/>
  <c r="AG290" i="4" a="1"/>
  <c r="AG290" i="4" s="1"/>
  <c r="AF290" i="4" a="1"/>
  <c r="AF290" i="4" s="1"/>
  <c r="AD290" i="4" a="1"/>
  <c r="AD290" i="4" s="1"/>
  <c r="AB290" i="4" a="1"/>
  <c r="AB290" i="4" s="1"/>
  <c r="AO290" i="4" s="1"/>
  <c r="BJ290" i="4"/>
  <c r="BK290" i="4" s="1"/>
  <c r="BL290" i="4" s="1" a="1"/>
  <c r="BL290" i="4" s="1"/>
  <c r="AL290" i="4" s="1" a="1"/>
  <c r="AL290" i="4" s="1"/>
  <c r="AH290" i="4" l="1"/>
  <c r="AE290" i="4"/>
  <c r="AI290" i="4" s="1"/>
  <c r="BM290" i="4" a="1"/>
  <c r="BM290" i="4" s="1"/>
  <c r="BZ290" i="4" s="1"/>
  <c r="BO290" i="4" a="1"/>
  <c r="BO290" i="4" s="1"/>
  <c r="BQ290" i="4" a="1"/>
  <c r="BQ290" i="4" s="1"/>
  <c r="BR290" i="4" a="1"/>
  <c r="BR290" i="4" s="1"/>
  <c r="BN290" i="4" a="1"/>
  <c r="BN290" i="4" s="1"/>
  <c r="BP290" i="4" s="1"/>
  <c r="BX290" i="4" l="1"/>
  <c r="BT290" i="4"/>
  <c r="BS290" i="4"/>
  <c r="CB290" i="4" s="1"/>
  <c r="AP290" i="4" l="1"/>
  <c r="AR290" i="4"/>
  <c r="CC290" i="4"/>
  <c r="AQ290" i="4"/>
  <c r="AM290" i="4"/>
  <c r="BY290" i="4" s="1"/>
  <c r="BU290" i="4" s="1"/>
  <c r="BV290" i="4" s="1"/>
  <c r="CA290" i="4"/>
  <c r="AN290" i="4" l="1"/>
  <c r="AJ290" i="4" s="1"/>
  <c r="AK290" i="4" s="1"/>
  <c r="CD290" i="4" s="1"/>
  <c r="AS291" i="4" s="1"/>
  <c r="H291" i="4" l="1"/>
  <c r="I291" i="4" s="1" a="1"/>
  <c r="I291" i="4" s="1"/>
  <c r="M291" i="4" s="1" a="1"/>
  <c r="M291" i="4" s="1"/>
  <c r="AT291" i="4" a="1"/>
  <c r="AT291" i="4" s="1"/>
  <c r="AY291" i="4" s="1" a="1"/>
  <c r="AY291" i="4" s="1"/>
  <c r="N291" i="4" l="1" a="1"/>
  <c r="N291" i="4" s="1"/>
  <c r="K291" i="4" a="1"/>
  <c r="K291" i="4" s="1"/>
  <c r="O291" i="4" a="1"/>
  <c r="O291" i="4" s="1"/>
  <c r="AX291" i="4" a="1"/>
  <c r="AX291" i="4" s="1"/>
  <c r="AW291" i="4" a="1"/>
  <c r="AW291" i="4" s="1"/>
  <c r="AZ291" i="4" a="1"/>
  <c r="AZ291" i="4" s="1"/>
  <c r="AV291" i="4" a="1"/>
  <c r="AV291" i="4" s="1"/>
  <c r="BB291" i="4" a="1"/>
  <c r="BB291" i="4" s="1"/>
  <c r="AU291" i="4" a="1"/>
  <c r="AU291" i="4" s="1"/>
  <c r="BD291" i="4" a="1"/>
  <c r="BD291" i="4" s="1"/>
  <c r="BF291" i="4" s="1" a="1"/>
  <c r="BF291" i="4" s="1"/>
  <c r="BA291" i="4" a="1"/>
  <c r="BA291" i="4" s="1"/>
  <c r="BC291" i="4" a="1"/>
  <c r="BC291" i="4" s="1"/>
  <c r="BE291" i="4" s="1" a="1"/>
  <c r="BE291" i="4" s="1"/>
  <c r="L291" i="4" a="1"/>
  <c r="L291" i="4" s="1"/>
  <c r="R291" i="4" a="1"/>
  <c r="R291" i="4" s="1"/>
  <c r="T291" i="4" s="1" a="1"/>
  <c r="T291" i="4" s="1"/>
  <c r="Q291" i="4" a="1"/>
  <c r="Q291" i="4" s="1"/>
  <c r="J291" i="4" a="1"/>
  <c r="J291" i="4" s="1"/>
  <c r="S291" i="4" a="1"/>
  <c r="S291" i="4" s="1"/>
  <c r="U291" i="4" s="1" a="1"/>
  <c r="U291" i="4" s="1"/>
  <c r="P291" i="4" a="1"/>
  <c r="P291" i="4" s="1"/>
  <c r="W291" i="4" l="1"/>
  <c r="X291" i="4"/>
  <c r="Y291" i="4" s="1"/>
  <c r="Z291" i="4" s="1"/>
  <c r="V291" i="4"/>
  <c r="BH291" i="4"/>
  <c r="BI291" i="4"/>
  <c r="BG291" i="4"/>
  <c r="BJ291" i="4" l="1"/>
  <c r="BK291" i="4" s="1"/>
  <c r="BM291" i="4" s="1" a="1"/>
  <c r="BM291" i="4" s="1"/>
  <c r="BZ291" i="4" s="1"/>
  <c r="AA291" i="4" a="1"/>
  <c r="AA291" i="4" s="1"/>
  <c r="BW291" i="4" s="1" a="1"/>
  <c r="BW291" i="4" s="1"/>
  <c r="AD291" i="4" a="1"/>
  <c r="AD291" i="4" s="1"/>
  <c r="AG291" i="4" a="1"/>
  <c r="AG291" i="4" s="1"/>
  <c r="AF291" i="4" a="1"/>
  <c r="AF291" i="4" s="1"/>
  <c r="AC291" i="4" a="1"/>
  <c r="AC291" i="4" s="1"/>
  <c r="AB291" i="4" a="1"/>
  <c r="AB291" i="4" s="1"/>
  <c r="AO291" i="4" s="1"/>
  <c r="BR291" i="4" l="1" a="1"/>
  <c r="BR291" i="4" s="1"/>
  <c r="AE291" i="4"/>
  <c r="BQ291" i="4" a="1"/>
  <c r="BQ291" i="4" s="1"/>
  <c r="BO291" i="4" a="1"/>
  <c r="BO291" i="4" s="1"/>
  <c r="BN291" i="4" a="1"/>
  <c r="BN291" i="4" s="1"/>
  <c r="BL291" i="4" a="1"/>
  <c r="BL291" i="4" s="1"/>
  <c r="AL291" i="4" s="1" a="1"/>
  <c r="AL291" i="4" s="1"/>
  <c r="AI291" i="4"/>
  <c r="AH291" i="4"/>
  <c r="BP291" i="4" l="1"/>
  <c r="BT291" i="4" s="1"/>
  <c r="BS291" i="4"/>
  <c r="CC291" i="4" s="1"/>
  <c r="BX291" i="4"/>
  <c r="AP291" i="4" l="1"/>
  <c r="AQ291" i="4"/>
  <c r="AR291" i="4"/>
  <c r="CA291" i="4"/>
  <c r="CB291" i="4"/>
  <c r="AM291" i="4"/>
  <c r="AN291" i="4" s="1"/>
  <c r="AJ291" i="4" s="1"/>
  <c r="AK291" i="4" s="1"/>
  <c r="BY291" i="4" l="1"/>
  <c r="BU291" i="4" s="1"/>
  <c r="BV291" i="4" s="1"/>
  <c r="CD291" i="4" s="1"/>
  <c r="H292" i="4" s="1"/>
  <c r="I292" i="4" s="1" a="1"/>
  <c r="I292" i="4" s="1"/>
  <c r="S292" i="4" s="1" a="1"/>
  <c r="S292" i="4" s="1"/>
  <c r="U292" i="4" s="1" a="1"/>
  <c r="U292" i="4" s="1"/>
  <c r="P292" i="4" l="1" a="1"/>
  <c r="P292" i="4" s="1"/>
  <c r="Q292" i="4" a="1"/>
  <c r="Q292" i="4" s="1"/>
  <c r="J292" i="4" a="1"/>
  <c r="J292" i="4" s="1"/>
  <c r="AS292" i="4"/>
  <c r="AT292" i="4" s="1" a="1"/>
  <c r="AT292" i="4" s="1"/>
  <c r="AV292" i="4" s="1" a="1"/>
  <c r="AV292" i="4" s="1"/>
  <c r="R292" i="4" a="1"/>
  <c r="R292" i="4" s="1"/>
  <c r="T292" i="4" s="1" a="1"/>
  <c r="T292" i="4" s="1"/>
  <c r="W292" i="4" s="1"/>
  <c r="O292" i="4" a="1"/>
  <c r="O292" i="4" s="1"/>
  <c r="K292" i="4" a="1"/>
  <c r="K292" i="4" s="1"/>
  <c r="L292" i="4" a="1"/>
  <c r="L292" i="4" s="1"/>
  <c r="M292" i="4" a="1"/>
  <c r="M292" i="4" s="1"/>
  <c r="N292" i="4" a="1"/>
  <c r="N292" i="4" s="1"/>
  <c r="AY292" i="4" a="1"/>
  <c r="AY292" i="4" s="1"/>
  <c r="BD292" i="4" l="1" a="1"/>
  <c r="BD292" i="4" s="1"/>
  <c r="BF292" i="4" s="1" a="1"/>
  <c r="BF292" i="4" s="1"/>
  <c r="AU292" i="4" a="1"/>
  <c r="AU292" i="4" s="1"/>
  <c r="V292" i="4"/>
  <c r="X292" i="4"/>
  <c r="AW292" i="4" a="1"/>
  <c r="AW292" i="4" s="1"/>
  <c r="BC292" i="4" a="1"/>
  <c r="BC292" i="4" s="1"/>
  <c r="BE292" i="4" s="1" a="1"/>
  <c r="BE292" i="4" s="1"/>
  <c r="BA292" i="4" a="1"/>
  <c r="BA292" i="4" s="1"/>
  <c r="AX292" i="4" a="1"/>
  <c r="AX292" i="4" s="1"/>
  <c r="BB292" i="4" a="1"/>
  <c r="BB292" i="4" s="1"/>
  <c r="AZ292" i="4" a="1"/>
  <c r="AZ292" i="4" s="1"/>
  <c r="Y292" i="4"/>
  <c r="Z292" i="4" s="1"/>
  <c r="AD292" i="4" s="1" a="1"/>
  <c r="AD292" i="4" s="1"/>
  <c r="BG292" i="4" l="1"/>
  <c r="BH292" i="4"/>
  <c r="BI292" i="4"/>
  <c r="BJ292" i="4" s="1"/>
  <c r="BK292" i="4" s="1"/>
  <c r="BN292" i="4" s="1" a="1"/>
  <c r="BN292" i="4" s="1"/>
  <c r="AF292" i="4" a="1"/>
  <c r="AF292" i="4" s="1"/>
  <c r="AC292" i="4" a="1"/>
  <c r="AC292" i="4" s="1"/>
  <c r="AE292" i="4" s="1"/>
  <c r="AB292" i="4" a="1"/>
  <c r="AB292" i="4" s="1"/>
  <c r="AO292" i="4" s="1"/>
  <c r="AA292" i="4" a="1"/>
  <c r="AA292" i="4" s="1"/>
  <c r="BW292" i="4" s="1" a="1"/>
  <c r="BW292" i="4" s="1"/>
  <c r="AG292" i="4" a="1"/>
  <c r="AG292" i="4" s="1"/>
  <c r="BL292" i="4" l="1" a="1"/>
  <c r="BL292" i="4" s="1"/>
  <c r="AL292" i="4" s="1" a="1"/>
  <c r="AL292" i="4" s="1"/>
  <c r="BQ292" i="4" a="1"/>
  <c r="BQ292" i="4" s="1"/>
  <c r="BO292" i="4" a="1"/>
  <c r="BO292" i="4" s="1"/>
  <c r="BP292" i="4" s="1"/>
  <c r="BR292" i="4" a="1"/>
  <c r="BR292" i="4" s="1"/>
  <c r="BM292" i="4" a="1"/>
  <c r="BM292" i="4" s="1"/>
  <c r="BZ292" i="4" s="1"/>
  <c r="AH292" i="4"/>
  <c r="AI292" i="4"/>
  <c r="BS292" i="4" l="1"/>
  <c r="CB292" i="4" s="1"/>
  <c r="BT292" i="4"/>
  <c r="BX292" i="4"/>
  <c r="CA292" i="4" l="1"/>
  <c r="CC292" i="4"/>
  <c r="AP292" i="4"/>
  <c r="AR292" i="4"/>
  <c r="AQ292" i="4"/>
  <c r="AM292" i="4"/>
  <c r="AN292" i="4" s="1"/>
  <c r="AJ292" i="4" s="1"/>
  <c r="AK292" i="4" s="1"/>
  <c r="BY292" i="4" l="1"/>
  <c r="BU292" i="4" s="1"/>
  <c r="BV292" i="4" s="1"/>
  <c r="CD292" i="4" s="1"/>
  <c r="AS293" i="4" s="1"/>
  <c r="AT293" i="4" s="1" a="1"/>
  <c r="AT293" i="4" s="1"/>
  <c r="AV293" i="4" s="1" a="1"/>
  <c r="AV293" i="4" s="1"/>
  <c r="H293" i="4" l="1"/>
  <c r="I293" i="4" s="1" a="1"/>
  <c r="I293" i="4" s="1"/>
  <c r="K293" i="4" s="1" a="1"/>
  <c r="K293" i="4" s="1"/>
  <c r="AY293" i="4" a="1"/>
  <c r="AY293" i="4" s="1"/>
  <c r="AW293" i="4" a="1"/>
  <c r="AW293" i="4" s="1"/>
  <c r="AX293" i="4" a="1"/>
  <c r="AX293" i="4" s="1"/>
  <c r="L293" i="4" a="1"/>
  <c r="L293" i="4" s="1"/>
  <c r="O293" i="4" a="1"/>
  <c r="O293" i="4" s="1"/>
  <c r="M293" i="4" a="1"/>
  <c r="M293" i="4" s="1"/>
  <c r="N293" i="4" a="1"/>
  <c r="N293" i="4" s="1"/>
  <c r="AZ293" i="4" a="1"/>
  <c r="AZ293" i="4" s="1"/>
  <c r="BB293" i="4" a="1"/>
  <c r="BB293" i="4" s="1"/>
  <c r="BD293" i="4" a="1"/>
  <c r="BD293" i="4" s="1"/>
  <c r="BF293" i="4" s="1" a="1"/>
  <c r="BF293" i="4" s="1"/>
  <c r="BA293" i="4" a="1"/>
  <c r="BA293" i="4" s="1"/>
  <c r="AU293" i="4" a="1"/>
  <c r="AU293" i="4" s="1"/>
  <c r="BC293" i="4" a="1"/>
  <c r="BC293" i="4" s="1"/>
  <c r="BE293" i="4" s="1" a="1"/>
  <c r="BE293" i="4" s="1"/>
  <c r="R293" i="4" a="1"/>
  <c r="R293" i="4" s="1"/>
  <c r="T293" i="4" s="1" a="1"/>
  <c r="T293" i="4" s="1"/>
  <c r="S293" i="4" a="1"/>
  <c r="S293" i="4" s="1"/>
  <c r="U293" i="4" s="1" a="1"/>
  <c r="U293" i="4" s="1"/>
  <c r="Q293" i="4" a="1"/>
  <c r="Q293" i="4" s="1"/>
  <c r="P293" i="4" a="1"/>
  <c r="P293" i="4" s="1"/>
  <c r="J293" i="4" l="1" a="1"/>
  <c r="J293" i="4" s="1"/>
  <c r="BI293" i="4"/>
  <c r="BG293" i="4"/>
  <c r="BH293" i="4"/>
  <c r="W293" i="4"/>
  <c r="X293" i="4"/>
  <c r="V293" i="4"/>
  <c r="BJ293" i="4" l="1"/>
  <c r="BK293" i="4" s="1"/>
  <c r="BL293" i="4" s="1" a="1"/>
  <c r="BL293" i="4" s="1"/>
  <c r="AL293" i="4" s="1" a="1"/>
  <c r="AL293" i="4" s="1"/>
  <c r="Y293" i="4"/>
  <c r="Z293" i="4" s="1"/>
  <c r="BO293" i="4" l="1" a="1"/>
  <c r="BO293" i="4" s="1"/>
  <c r="BR293" i="4" a="1"/>
  <c r="BR293" i="4" s="1"/>
  <c r="BN293" i="4" a="1"/>
  <c r="BN293" i="4" s="1"/>
  <c r="BM293" i="4" a="1"/>
  <c r="BM293" i="4" s="1"/>
  <c r="BZ293" i="4" s="1"/>
  <c r="BQ293" i="4" a="1"/>
  <c r="BQ293" i="4" s="1"/>
  <c r="AD293" i="4" a="1"/>
  <c r="AD293" i="4" s="1"/>
  <c r="AG293" i="4" a="1"/>
  <c r="AG293" i="4" s="1"/>
  <c r="AC293" i="4" a="1"/>
  <c r="AC293" i="4" s="1"/>
  <c r="AB293" i="4" a="1"/>
  <c r="AB293" i="4" s="1"/>
  <c r="AO293" i="4" s="1"/>
  <c r="AF293" i="4" a="1"/>
  <c r="AF293" i="4" s="1"/>
  <c r="AA293" i="4" a="1"/>
  <c r="AA293" i="4" s="1"/>
  <c r="BW293" i="4" s="1" a="1"/>
  <c r="BW293" i="4" s="1"/>
  <c r="BP293" i="4" l="1"/>
  <c r="AE293" i="4"/>
  <c r="AI293" i="4" s="1"/>
  <c r="BS293" i="4"/>
  <c r="BT293" i="4"/>
  <c r="AH293" i="4"/>
  <c r="AM293" i="4" l="1"/>
  <c r="BX293" i="4"/>
  <c r="BY293" i="4" s="1"/>
  <c r="BU293" i="4" s="1"/>
  <c r="BV293" i="4" s="1"/>
  <c r="CB293" i="4"/>
  <c r="CA293" i="4"/>
  <c r="CC293" i="4"/>
  <c r="AP293" i="4"/>
  <c r="AQ293" i="4"/>
  <c r="AR293" i="4"/>
  <c r="AN293" i="4" l="1"/>
  <c r="AJ293" i="4" s="1"/>
  <c r="AK293" i="4" s="1"/>
  <c r="CD293" i="4" s="1"/>
  <c r="AS294" i="4" s="1"/>
  <c r="H294" i="4" l="1"/>
  <c r="AT294" i="4" a="1"/>
  <c r="AT294" i="4" s="1"/>
  <c r="AW294" i="4" s="1" a="1"/>
  <c r="AW294" i="4" s="1"/>
  <c r="I294" i="4" l="1" a="1"/>
  <c r="I294" i="4" s="1"/>
  <c r="L294" i="4" s="1" a="1"/>
  <c r="L294" i="4" s="1"/>
  <c r="M294" i="4" a="1"/>
  <c r="M294" i="4" s="1"/>
  <c r="AX294" i="4" a="1"/>
  <c r="AX294" i="4" s="1"/>
  <c r="AY294" i="4" a="1"/>
  <c r="AY294" i="4" s="1"/>
  <c r="AV294" i="4" a="1"/>
  <c r="AV294" i="4" s="1"/>
  <c r="AZ294" i="4" a="1"/>
  <c r="AZ294" i="4" s="1"/>
  <c r="BC294" i="4" a="1"/>
  <c r="BC294" i="4" s="1"/>
  <c r="BE294" i="4" s="1" a="1"/>
  <c r="BE294" i="4" s="1"/>
  <c r="AU294" i="4" a="1"/>
  <c r="AU294" i="4" s="1"/>
  <c r="BA294" i="4" a="1"/>
  <c r="BA294" i="4" s="1"/>
  <c r="BB294" i="4" a="1"/>
  <c r="BB294" i="4" s="1"/>
  <c r="BD294" i="4" a="1"/>
  <c r="BD294" i="4" s="1"/>
  <c r="BF294" i="4" s="1" a="1"/>
  <c r="BF294" i="4" s="1"/>
  <c r="J294" i="4" l="1" a="1"/>
  <c r="J294" i="4" s="1"/>
  <c r="P294" i="4" a="1"/>
  <c r="P294" i="4" s="1"/>
  <c r="Q294" i="4" a="1"/>
  <c r="Q294" i="4" s="1"/>
  <c r="S294" i="4" a="1"/>
  <c r="S294" i="4" s="1"/>
  <c r="U294" i="4" s="1" a="1"/>
  <c r="U294" i="4" s="1"/>
  <c r="O294" i="4" a="1"/>
  <c r="O294" i="4" s="1"/>
  <c r="K294" i="4" a="1"/>
  <c r="K294" i="4" s="1"/>
  <c r="N294" i="4" a="1"/>
  <c r="N294" i="4" s="1"/>
  <c r="R294" i="4" a="1"/>
  <c r="R294" i="4" s="1"/>
  <c r="T294" i="4" s="1" a="1"/>
  <c r="T294" i="4" s="1"/>
  <c r="BH294" i="4"/>
  <c r="BG294" i="4"/>
  <c r="BI294" i="4"/>
  <c r="BJ294" i="4" s="1"/>
  <c r="BK294" i="4" s="1"/>
  <c r="W294" i="4" l="1"/>
  <c r="V294" i="4"/>
  <c r="X294" i="4"/>
  <c r="Y294" i="4" s="1"/>
  <c r="Z294" i="4" s="1"/>
  <c r="AB294" i="4" s="1" a="1"/>
  <c r="AB294" i="4" s="1"/>
  <c r="AO294" i="4" s="1"/>
  <c r="BR294" i="4" a="1"/>
  <c r="BR294" i="4" s="1"/>
  <c r="BO294" i="4" a="1"/>
  <c r="BO294" i="4" s="1"/>
  <c r="BM294" i="4" a="1"/>
  <c r="BM294" i="4" s="1"/>
  <c r="BZ294" i="4" s="1"/>
  <c r="BQ294" i="4" a="1"/>
  <c r="BQ294" i="4" s="1"/>
  <c r="BL294" i="4" a="1"/>
  <c r="BL294" i="4" s="1"/>
  <c r="AL294" i="4" s="1" a="1"/>
  <c r="AL294" i="4" s="1"/>
  <c r="BN294" i="4" a="1"/>
  <c r="BN294" i="4" s="1"/>
  <c r="AC294" i="4" l="1" a="1"/>
  <c r="AC294" i="4" s="1"/>
  <c r="AG294" i="4" a="1"/>
  <c r="AG294" i="4" s="1"/>
  <c r="AF294" i="4" a="1"/>
  <c r="AF294" i="4" s="1"/>
  <c r="AA294" i="4" a="1"/>
  <c r="AA294" i="4" s="1"/>
  <c r="BW294" i="4" s="1" a="1"/>
  <c r="BW294" i="4" s="1"/>
  <c r="AD294" i="4" a="1"/>
  <c r="AD294" i="4" s="1"/>
  <c r="BP294" i="4"/>
  <c r="BT294" i="4" s="1"/>
  <c r="BS294" i="4"/>
  <c r="AE294" i="4" l="1"/>
  <c r="AI294" i="4" s="1"/>
  <c r="AH294" i="4"/>
  <c r="CA294" i="4" s="1"/>
  <c r="AM294" i="4"/>
  <c r="AR294" i="4" l="1"/>
  <c r="AQ294" i="4"/>
  <c r="AP294" i="4"/>
  <c r="CC294" i="4"/>
  <c r="CB294" i="4"/>
  <c r="BX294" i="4"/>
  <c r="AN294" i="4" s="1"/>
  <c r="AJ294" i="4" s="1"/>
  <c r="AK294" i="4" s="1"/>
  <c r="BY294" i="4" l="1"/>
  <c r="BU294" i="4" s="1"/>
  <c r="BV294" i="4" s="1"/>
  <c r="CD294" i="4" s="1"/>
  <c r="AS295" i="4" s="1"/>
  <c r="AT295" i="4" s="1" a="1"/>
  <c r="AT295" i="4" s="1"/>
  <c r="AW295" i="4" s="1" a="1"/>
  <c r="AW295" i="4" s="1"/>
  <c r="H295" i="4" l="1"/>
  <c r="I295" i="4" s="1" a="1"/>
  <c r="I295" i="4" s="1"/>
  <c r="N295" i="4" s="1" a="1"/>
  <c r="N295" i="4" s="1"/>
  <c r="AV295" i="4" a="1"/>
  <c r="AV295" i="4" s="1"/>
  <c r="AY295" i="4" a="1"/>
  <c r="AY295" i="4" s="1"/>
  <c r="AX295" i="4" a="1"/>
  <c r="AX295" i="4" s="1"/>
  <c r="AZ295" i="4" a="1"/>
  <c r="AZ295" i="4" s="1"/>
  <c r="BD295" i="4" a="1"/>
  <c r="BD295" i="4" s="1"/>
  <c r="BF295" i="4" s="1" a="1"/>
  <c r="BF295" i="4" s="1"/>
  <c r="BA295" i="4" a="1"/>
  <c r="BA295" i="4" s="1"/>
  <c r="BC295" i="4" a="1"/>
  <c r="BC295" i="4" s="1"/>
  <c r="BE295" i="4" s="1" a="1"/>
  <c r="BE295" i="4" s="1"/>
  <c r="AU295" i="4" a="1"/>
  <c r="AU295" i="4" s="1"/>
  <c r="BB295" i="4" a="1"/>
  <c r="BB295" i="4" s="1"/>
  <c r="P295" i="4" l="1" a="1"/>
  <c r="P295" i="4" s="1"/>
  <c r="R295" i="4" a="1"/>
  <c r="R295" i="4" s="1"/>
  <c r="T295" i="4" s="1" a="1"/>
  <c r="T295" i="4" s="1"/>
  <c r="S295" i="4" a="1"/>
  <c r="S295" i="4" s="1"/>
  <c r="U295" i="4" s="1" a="1"/>
  <c r="U295" i="4" s="1"/>
  <c r="Q295" i="4" a="1"/>
  <c r="Q295" i="4" s="1"/>
  <c r="O295" i="4" a="1"/>
  <c r="O295" i="4" s="1"/>
  <c r="J295" i="4" a="1"/>
  <c r="J295" i="4" s="1"/>
  <c r="M295" i="4" a="1"/>
  <c r="M295" i="4" s="1"/>
  <c r="L295" i="4" a="1"/>
  <c r="L295" i="4" s="1"/>
  <c r="K295" i="4" a="1"/>
  <c r="K295" i="4" s="1"/>
  <c r="BH295" i="4"/>
  <c r="BG295" i="4"/>
  <c r="BI295" i="4"/>
  <c r="BJ295" i="4" s="1"/>
  <c r="BK295" i="4" s="1"/>
  <c r="X295" i="4" l="1"/>
  <c r="W295" i="4"/>
  <c r="V295" i="4"/>
  <c r="BL295" i="4" a="1"/>
  <c r="BL295" i="4" s="1"/>
  <c r="AL295" i="4" s="1" a="1"/>
  <c r="AL295" i="4" s="1"/>
  <c r="BN295" i="4" a="1"/>
  <c r="BN295" i="4" s="1"/>
  <c r="BQ295" i="4" a="1"/>
  <c r="BQ295" i="4" s="1"/>
  <c r="BM295" i="4" a="1"/>
  <c r="BM295" i="4" s="1"/>
  <c r="BZ295" i="4" s="1"/>
  <c r="BO295" i="4" a="1"/>
  <c r="BO295" i="4" s="1"/>
  <c r="BR295" i="4" a="1"/>
  <c r="BR295" i="4" s="1"/>
  <c r="Y295" i="4" l="1"/>
  <c r="Z295" i="4" s="1"/>
  <c r="AA295" i="4" s="1" a="1"/>
  <c r="AA295" i="4" s="1"/>
  <c r="BW295" i="4" s="1" a="1"/>
  <c r="BW295" i="4" s="1"/>
  <c r="BS295" i="4"/>
  <c r="BP295" i="4"/>
  <c r="BT295" i="4" s="1"/>
  <c r="AF295" i="4" a="1"/>
  <c r="AF295" i="4" s="1"/>
  <c r="AG295" i="4" a="1"/>
  <c r="AG295" i="4" s="1"/>
  <c r="AC295" i="4" l="1" a="1"/>
  <c r="AC295" i="4" s="1"/>
  <c r="AB295" i="4" a="1"/>
  <c r="AB295" i="4" s="1"/>
  <c r="AO295" i="4" s="1"/>
  <c r="AD295" i="4" a="1"/>
  <c r="AD295" i="4" s="1"/>
  <c r="AE295" i="4" s="1"/>
  <c r="AI295" i="4" s="1"/>
  <c r="AM295" i="4" s="1"/>
  <c r="AH295" i="4"/>
  <c r="AR295" i="4" s="1"/>
  <c r="AQ295" i="4" l="1"/>
  <c r="CB295" i="4"/>
  <c r="CC295" i="4"/>
  <c r="CA295" i="4"/>
  <c r="AP295" i="4"/>
  <c r="BX295" i="4"/>
  <c r="BY295" i="4" s="1"/>
  <c r="BU295" i="4" s="1"/>
  <c r="BV295" i="4" s="1"/>
  <c r="AN295" i="4" l="1"/>
  <c r="AJ295" i="4" s="1"/>
  <c r="AK295" i="4" s="1"/>
  <c r="CD295" i="4" s="1"/>
  <c r="AS296" i="4" l="1"/>
  <c r="AT296" i="4" s="1" a="1"/>
  <c r="AT296" i="4" s="1"/>
  <c r="AW296" i="4" s="1" a="1"/>
  <c r="AW296" i="4" s="1"/>
  <c r="H296" i="4"/>
  <c r="I296" i="4" s="1" a="1"/>
  <c r="I296" i="4" s="1"/>
  <c r="AY296" i="4" l="1" a="1"/>
  <c r="AY296" i="4" s="1"/>
  <c r="AV296" i="4" a="1"/>
  <c r="AV296" i="4" s="1"/>
  <c r="AX296" i="4" a="1"/>
  <c r="AX296" i="4" s="1"/>
  <c r="AZ296" i="4" a="1"/>
  <c r="AZ296" i="4" s="1"/>
  <c r="K296" i="4" a="1"/>
  <c r="K296" i="4" s="1"/>
  <c r="M296" i="4" a="1"/>
  <c r="M296" i="4" s="1"/>
  <c r="S296" i="4" a="1"/>
  <c r="S296" i="4" s="1"/>
  <c r="U296" i="4" s="1" a="1"/>
  <c r="U296" i="4" s="1"/>
  <c r="J296" i="4" a="1"/>
  <c r="J296" i="4" s="1"/>
  <c r="P296" i="4" a="1"/>
  <c r="P296" i="4" s="1"/>
  <c r="Q296" i="4" a="1"/>
  <c r="Q296" i="4" s="1"/>
  <c r="R296" i="4" a="1"/>
  <c r="R296" i="4" s="1"/>
  <c r="T296" i="4" s="1" a="1"/>
  <c r="T296" i="4" s="1"/>
  <c r="AU296" i="4" a="1"/>
  <c r="AU296" i="4" s="1"/>
  <c r="BB296" i="4" a="1"/>
  <c r="BB296" i="4" s="1"/>
  <c r="BA296" i="4" a="1"/>
  <c r="BA296" i="4" s="1"/>
  <c r="BC296" i="4" a="1"/>
  <c r="BC296" i="4" s="1"/>
  <c r="BE296" i="4" s="1" a="1"/>
  <c r="BE296" i="4" s="1"/>
  <c r="BD296" i="4" a="1"/>
  <c r="BD296" i="4" s="1"/>
  <c r="BF296" i="4" s="1" a="1"/>
  <c r="BF296" i="4" s="1"/>
  <c r="N296" i="4" a="1"/>
  <c r="N296" i="4" s="1"/>
  <c r="O296" i="4" a="1"/>
  <c r="O296" i="4" s="1"/>
  <c r="L296" i="4" a="1"/>
  <c r="L296" i="4" s="1"/>
  <c r="W296" i="4" l="1"/>
  <c r="X296" i="4"/>
  <c r="V296" i="4"/>
  <c r="BH296" i="4"/>
  <c r="BI296" i="4"/>
  <c r="BG296" i="4"/>
  <c r="BJ296" i="4" l="1"/>
  <c r="BK296" i="4" s="1"/>
  <c r="BM296" i="4" s="1" a="1"/>
  <c r="BM296" i="4" s="1"/>
  <c r="BZ296" i="4" s="1"/>
  <c r="Y296" i="4"/>
  <c r="Z296" i="4" s="1"/>
  <c r="AF296" i="4" s="1" a="1"/>
  <c r="AF296" i="4" s="1"/>
  <c r="BQ296" i="4" l="1" a="1"/>
  <c r="BQ296" i="4" s="1"/>
  <c r="AB296" i="4" a="1"/>
  <c r="AB296" i="4" s="1"/>
  <c r="AO296" i="4" s="1"/>
  <c r="AG296" i="4" a="1"/>
  <c r="AG296" i="4" s="1"/>
  <c r="BR296" i="4" a="1"/>
  <c r="BR296" i="4" s="1"/>
  <c r="BS296" i="4" s="1"/>
  <c r="BO296" i="4" a="1"/>
  <c r="BO296" i="4" s="1"/>
  <c r="AA296" i="4" a="1"/>
  <c r="AA296" i="4" s="1"/>
  <c r="BW296" i="4" s="1" a="1"/>
  <c r="BW296" i="4" s="1"/>
  <c r="AC296" i="4" a="1"/>
  <c r="AC296" i="4" s="1"/>
  <c r="BN296" i="4" a="1"/>
  <c r="BN296" i="4" s="1"/>
  <c r="BL296" i="4" a="1"/>
  <c r="BL296" i="4" s="1"/>
  <c r="AL296" i="4" s="1" a="1"/>
  <c r="AL296" i="4" s="1"/>
  <c r="AD296" i="4" a="1"/>
  <c r="AD296" i="4" s="1"/>
  <c r="AH296" i="4"/>
  <c r="BP296" i="4" l="1"/>
  <c r="BT296" i="4" s="1"/>
  <c r="AE296" i="4"/>
  <c r="AI296" i="4" s="1"/>
  <c r="AM296" i="4"/>
  <c r="AP296" i="4"/>
  <c r="BX296" i="4"/>
  <c r="BY296" i="4" s="1"/>
  <c r="BU296" i="4" s="1"/>
  <c r="BV296" i="4" s="1"/>
  <c r="CA296" i="4"/>
  <c r="CB296" i="4"/>
  <c r="CC296" i="4"/>
  <c r="AR296" i="4"/>
  <c r="AQ296" i="4"/>
  <c r="AN296" i="4" l="1"/>
  <c r="AJ296" i="4" s="1"/>
  <c r="AK296" i="4" s="1"/>
  <c r="CD296" i="4" s="1"/>
  <c r="AS297" i="4" s="1"/>
  <c r="H297" i="4" l="1"/>
  <c r="I297" i="4" s="1" a="1"/>
  <c r="I297" i="4" s="1"/>
  <c r="AT297" i="4" a="1"/>
  <c r="AT297" i="4" s="1"/>
  <c r="AX297" i="4" s="1" a="1"/>
  <c r="AX297" i="4" s="1"/>
  <c r="AV297" i="4" l="1" a="1"/>
  <c r="AV297" i="4" s="1"/>
  <c r="AY297" i="4" a="1"/>
  <c r="AY297" i="4" s="1"/>
  <c r="AW297" i="4" a="1"/>
  <c r="AW297" i="4" s="1"/>
  <c r="L297" i="4" a="1"/>
  <c r="L297" i="4" s="1"/>
  <c r="N297" i="4" a="1"/>
  <c r="N297" i="4" s="1"/>
  <c r="M297" i="4" a="1"/>
  <c r="M297" i="4" s="1"/>
  <c r="O297" i="4" a="1"/>
  <c r="O297" i="4" s="1"/>
  <c r="K297" i="4" a="1"/>
  <c r="K297" i="4" s="1"/>
  <c r="AZ297" i="4" a="1"/>
  <c r="AZ297" i="4" s="1"/>
  <c r="BC297" i="4" a="1"/>
  <c r="BC297" i="4" s="1"/>
  <c r="BE297" i="4" s="1" a="1"/>
  <c r="BE297" i="4" s="1"/>
  <c r="AU297" i="4" a="1"/>
  <c r="AU297" i="4" s="1"/>
  <c r="BA297" i="4" a="1"/>
  <c r="BA297" i="4" s="1"/>
  <c r="BB297" i="4" a="1"/>
  <c r="BB297" i="4" s="1"/>
  <c r="BD297" i="4" a="1"/>
  <c r="BD297" i="4" s="1"/>
  <c r="BF297" i="4" s="1" a="1"/>
  <c r="BF297" i="4" s="1"/>
  <c r="P297" i="4" a="1"/>
  <c r="P297" i="4" s="1"/>
  <c r="Q297" i="4" a="1"/>
  <c r="Q297" i="4" s="1"/>
  <c r="R297" i="4" a="1"/>
  <c r="R297" i="4" s="1"/>
  <c r="T297" i="4" s="1" a="1"/>
  <c r="T297" i="4" s="1"/>
  <c r="S297" i="4" a="1"/>
  <c r="S297" i="4" s="1"/>
  <c r="U297" i="4" s="1" a="1"/>
  <c r="U297" i="4" s="1"/>
  <c r="J297" i="4" a="1"/>
  <c r="J297" i="4" s="1"/>
  <c r="BG297" i="4" l="1"/>
  <c r="BI297" i="4"/>
  <c r="BJ297" i="4" s="1"/>
  <c r="BK297" i="4" s="1"/>
  <c r="BH297" i="4"/>
  <c r="V297" i="4"/>
  <c r="W297" i="4"/>
  <c r="X297" i="4"/>
  <c r="Y297" i="4" s="1"/>
  <c r="Z297" i="4" s="1"/>
  <c r="AC297" i="4" l="1" a="1"/>
  <c r="AC297" i="4" s="1"/>
  <c r="AB297" i="4" a="1"/>
  <c r="AB297" i="4" s="1"/>
  <c r="AO297" i="4" s="1"/>
  <c r="AF297" i="4" a="1"/>
  <c r="AF297" i="4" s="1"/>
  <c r="AD297" i="4" a="1"/>
  <c r="AD297" i="4" s="1"/>
  <c r="AG297" i="4" a="1"/>
  <c r="AG297" i="4" s="1"/>
  <c r="AA297" i="4" a="1"/>
  <c r="AA297" i="4" s="1"/>
  <c r="BW297" i="4" s="1" a="1"/>
  <c r="BW297" i="4" s="1"/>
  <c r="BO297" i="4" a="1"/>
  <c r="BO297" i="4" s="1"/>
  <c r="BL297" i="4" a="1"/>
  <c r="BL297" i="4" s="1"/>
  <c r="AL297" i="4" s="1" a="1"/>
  <c r="AL297" i="4" s="1"/>
  <c r="BN297" i="4" a="1"/>
  <c r="BN297" i="4" s="1"/>
  <c r="BQ297" i="4" a="1"/>
  <c r="BQ297" i="4" s="1"/>
  <c r="BM297" i="4" a="1"/>
  <c r="BM297" i="4" s="1"/>
  <c r="BZ297" i="4" s="1"/>
  <c r="BR297" i="4" a="1"/>
  <c r="BR297" i="4" s="1"/>
  <c r="BP297" i="4" l="1"/>
  <c r="BT297" i="4" s="1"/>
  <c r="AH297" i="4"/>
  <c r="BS297" i="4"/>
  <c r="AE297" i="4"/>
  <c r="AI297" i="4" s="1"/>
  <c r="BX297" i="4" l="1"/>
  <c r="AR297" i="4"/>
  <c r="AP297" i="4"/>
  <c r="AQ297" i="4"/>
  <c r="CA297" i="4"/>
  <c r="CC297" i="4"/>
  <c r="CB297" i="4"/>
  <c r="AM297" i="4"/>
  <c r="AN297" i="4" s="1"/>
  <c r="AJ297" i="4" s="1"/>
  <c r="AK297" i="4" s="1"/>
  <c r="BY297" i="4" l="1"/>
  <c r="BU297" i="4" s="1"/>
  <c r="BV297" i="4" s="1"/>
  <c r="CD297" i="4" s="1"/>
  <c r="AS298" i="4" s="1"/>
  <c r="H298" i="4" l="1"/>
  <c r="I298" i="4" s="1" a="1"/>
  <c r="I298" i="4" s="1"/>
  <c r="AT298" i="4" a="1"/>
  <c r="AT298" i="4" s="1"/>
  <c r="AZ298" i="4" s="1" a="1"/>
  <c r="AZ298" i="4" s="1"/>
  <c r="K298" i="4" l="1" a="1"/>
  <c r="K298" i="4" s="1"/>
  <c r="L298" i="4" a="1"/>
  <c r="L298" i="4" s="1"/>
  <c r="N298" i="4" a="1"/>
  <c r="N298" i="4" s="1"/>
  <c r="M298" i="4" a="1"/>
  <c r="M298" i="4" s="1"/>
  <c r="O298" i="4" a="1"/>
  <c r="O298" i="4" s="1"/>
  <c r="AV298" i="4" a="1"/>
  <c r="AV298" i="4" s="1"/>
  <c r="AW298" i="4" a="1"/>
  <c r="AW298" i="4" s="1"/>
  <c r="AX298" i="4" a="1"/>
  <c r="AX298" i="4" s="1"/>
  <c r="AY298" i="4" a="1"/>
  <c r="AY298" i="4" s="1"/>
  <c r="BD298" i="4" a="1"/>
  <c r="BD298" i="4" s="1"/>
  <c r="BF298" i="4" s="1" a="1"/>
  <c r="BF298" i="4" s="1"/>
  <c r="AU298" i="4" a="1"/>
  <c r="AU298" i="4" s="1"/>
  <c r="BA298" i="4" a="1"/>
  <c r="BA298" i="4" s="1"/>
  <c r="BB298" i="4" a="1"/>
  <c r="BB298" i="4" s="1"/>
  <c r="BC298" i="4" a="1"/>
  <c r="BC298" i="4" s="1"/>
  <c r="BE298" i="4" s="1" a="1"/>
  <c r="BE298" i="4" s="1"/>
  <c r="S298" i="4" a="1"/>
  <c r="S298" i="4" s="1"/>
  <c r="U298" i="4" s="1" a="1"/>
  <c r="U298" i="4" s="1"/>
  <c r="P298" i="4" a="1"/>
  <c r="P298" i="4" s="1"/>
  <c r="Q298" i="4" a="1"/>
  <c r="Q298" i="4" s="1"/>
  <c r="R298" i="4" a="1"/>
  <c r="R298" i="4" s="1"/>
  <c r="T298" i="4" s="1" a="1"/>
  <c r="T298" i="4" s="1"/>
  <c r="J298" i="4" a="1"/>
  <c r="J298" i="4" s="1"/>
  <c r="BI298" i="4" l="1"/>
  <c r="BG298" i="4"/>
  <c r="BH298" i="4"/>
  <c r="V298" i="4"/>
  <c r="X298" i="4"/>
  <c r="W298" i="4"/>
  <c r="Y298" i="4" l="1"/>
  <c r="Z298" i="4" s="1"/>
  <c r="AC298" i="4" s="1" a="1"/>
  <c r="AC298" i="4" s="1"/>
  <c r="BJ298" i="4"/>
  <c r="BK298" i="4" s="1"/>
  <c r="BQ298" i="4" s="1" a="1"/>
  <c r="BQ298" i="4" s="1"/>
  <c r="BL298" i="4" l="1" a="1"/>
  <c r="BL298" i="4" s="1"/>
  <c r="AL298" i="4" s="1" a="1"/>
  <c r="AL298" i="4" s="1"/>
  <c r="BR298" i="4" a="1"/>
  <c r="BR298" i="4" s="1"/>
  <c r="BN298" i="4" a="1"/>
  <c r="BN298" i="4" s="1"/>
  <c r="BO298" i="4" a="1"/>
  <c r="BO298" i="4" s="1"/>
  <c r="AB298" i="4" a="1"/>
  <c r="AB298" i="4" s="1"/>
  <c r="AO298" i="4" s="1"/>
  <c r="AF298" i="4" a="1"/>
  <c r="AF298" i="4" s="1"/>
  <c r="AA298" i="4" a="1"/>
  <c r="AA298" i="4" s="1"/>
  <c r="BW298" i="4" s="1" a="1"/>
  <c r="BW298" i="4" s="1"/>
  <c r="AG298" i="4" a="1"/>
  <c r="AG298" i="4" s="1"/>
  <c r="AD298" i="4" a="1"/>
  <c r="AD298" i="4" s="1"/>
  <c r="AE298" i="4" s="1"/>
  <c r="BM298" i="4" a="1"/>
  <c r="BM298" i="4" s="1"/>
  <c r="BZ298" i="4" s="1"/>
  <c r="BS298" i="4"/>
  <c r="BP298" i="4"/>
  <c r="BT298" i="4" s="1"/>
  <c r="AI298" i="4" l="1"/>
  <c r="AH298" i="4"/>
  <c r="CA298" i="4" s="1"/>
  <c r="AM298" i="4"/>
  <c r="AQ298" i="4" l="1"/>
  <c r="AR298" i="4"/>
  <c r="AP298" i="4"/>
  <c r="CC298" i="4"/>
  <c r="BX298" i="4"/>
  <c r="BY298" i="4" s="1"/>
  <c r="BU298" i="4" s="1"/>
  <c r="BV298" i="4" s="1"/>
  <c r="CB298" i="4"/>
  <c r="AN298" i="4" l="1"/>
  <c r="AJ298" i="4" s="1"/>
  <c r="AK298" i="4" s="1"/>
  <c r="CD298" i="4" s="1"/>
  <c r="AS299" i="4" l="1"/>
  <c r="H299" i="4"/>
  <c r="I299" i="4" s="1" a="1"/>
  <c r="I299" i="4" s="1"/>
  <c r="O299" i="4" s="1" a="1"/>
  <c r="O299" i="4" s="1"/>
  <c r="AT299" i="4" a="1"/>
  <c r="AT299" i="4" s="1"/>
  <c r="AZ299" i="4" s="1" a="1"/>
  <c r="AZ299" i="4" s="1"/>
  <c r="K299" i="4" l="1" a="1"/>
  <c r="K299" i="4" s="1"/>
  <c r="M299" i="4" a="1"/>
  <c r="M299" i="4" s="1"/>
  <c r="AV299" i="4" a="1"/>
  <c r="AV299" i="4" s="1"/>
  <c r="AW299" i="4" a="1"/>
  <c r="AW299" i="4" s="1"/>
  <c r="N299" i="4" a="1"/>
  <c r="N299" i="4" s="1"/>
  <c r="AY299" i="4" a="1"/>
  <c r="AY299" i="4" s="1"/>
  <c r="AX299" i="4" a="1"/>
  <c r="AX299" i="4" s="1"/>
  <c r="L299" i="4" a="1"/>
  <c r="L299" i="4" s="1"/>
  <c r="BD299" i="4" a="1"/>
  <c r="BD299" i="4" s="1"/>
  <c r="BF299" i="4" s="1" a="1"/>
  <c r="BF299" i="4" s="1"/>
  <c r="BB299" i="4" a="1"/>
  <c r="BB299" i="4" s="1"/>
  <c r="BA299" i="4" a="1"/>
  <c r="BA299" i="4" s="1"/>
  <c r="AU299" i="4" a="1"/>
  <c r="AU299" i="4" s="1"/>
  <c r="BC299" i="4" a="1"/>
  <c r="BC299" i="4" s="1"/>
  <c r="BE299" i="4" s="1" a="1"/>
  <c r="BE299" i="4" s="1"/>
  <c r="S299" i="4" a="1"/>
  <c r="S299" i="4" s="1"/>
  <c r="U299" i="4" s="1" a="1"/>
  <c r="U299" i="4" s="1"/>
  <c r="Q299" i="4" a="1"/>
  <c r="Q299" i="4" s="1"/>
  <c r="J299" i="4" a="1"/>
  <c r="J299" i="4" s="1"/>
  <c r="R299" i="4" a="1"/>
  <c r="R299" i="4" s="1"/>
  <c r="T299" i="4" s="1" a="1"/>
  <c r="T299" i="4" s="1"/>
  <c r="P299" i="4" a="1"/>
  <c r="P299" i="4" s="1"/>
  <c r="BH299" i="4" l="1"/>
  <c r="BG299" i="4"/>
  <c r="BI299" i="4"/>
  <c r="BJ299" i="4" s="1"/>
  <c r="BK299" i="4" s="1"/>
  <c r="W299" i="4"/>
  <c r="X299" i="4"/>
  <c r="V299" i="4"/>
  <c r="Y299" i="4" l="1"/>
  <c r="Z299" i="4" s="1"/>
  <c r="BL299" i="4" a="1"/>
  <c r="BL299" i="4" s="1"/>
  <c r="AL299" i="4" s="1" a="1"/>
  <c r="AL299" i="4" s="1"/>
  <c r="BN299" i="4" a="1"/>
  <c r="BN299" i="4" s="1"/>
  <c r="BO299" i="4" a="1"/>
  <c r="BO299" i="4" s="1"/>
  <c r="BQ299" i="4" a="1"/>
  <c r="BQ299" i="4" s="1"/>
  <c r="BR299" i="4" a="1"/>
  <c r="BR299" i="4" s="1"/>
  <c r="BM299" i="4" a="1"/>
  <c r="BM299" i="4" s="1"/>
  <c r="BZ299" i="4" s="1"/>
  <c r="AA299" i="4" a="1"/>
  <c r="AA299" i="4" s="1"/>
  <c r="BW299" i="4" s="1" a="1"/>
  <c r="BW299" i="4" s="1"/>
  <c r="AG299" i="4" a="1"/>
  <c r="AG299" i="4" s="1"/>
  <c r="AB299" i="4" a="1"/>
  <c r="AB299" i="4" s="1"/>
  <c r="AO299" i="4" s="1"/>
  <c r="AF299" i="4" a="1"/>
  <c r="AF299" i="4" s="1"/>
  <c r="AC299" i="4" a="1"/>
  <c r="AC299" i="4" s="1"/>
  <c r="AD299" i="4" a="1"/>
  <c r="AD299" i="4" s="1"/>
  <c r="AE299" i="4" l="1"/>
  <c r="AI299" i="4" s="1"/>
  <c r="AH299" i="4"/>
  <c r="BS299" i="4"/>
  <c r="BP299" i="4"/>
  <c r="BT299" i="4" s="1"/>
  <c r="BX299" i="4" l="1"/>
  <c r="CA299" i="4"/>
  <c r="CC299" i="4"/>
  <c r="AM299" i="4"/>
  <c r="AN299" i="4" s="1"/>
  <c r="AJ299" i="4" s="1"/>
  <c r="AK299" i="4" s="1"/>
  <c r="AP299" i="4"/>
  <c r="AR299" i="4"/>
  <c r="AQ299" i="4"/>
  <c r="CB299" i="4"/>
  <c r="BY299" i="4" l="1"/>
  <c r="BU299" i="4" s="1"/>
  <c r="BV299" i="4" s="1"/>
  <c r="CD299" i="4" s="1"/>
  <c r="H300" i="4" s="1"/>
  <c r="AS300" i="4" l="1"/>
  <c r="AT300" i="4" s="1" a="1"/>
  <c r="AT300" i="4" s="1"/>
  <c r="AX300" i="4" s="1" a="1"/>
  <c r="AX300" i="4" s="1"/>
  <c r="I300" i="4" a="1"/>
  <c r="I300" i="4" s="1"/>
  <c r="N300" i="4" s="1" a="1"/>
  <c r="N300" i="4" s="1"/>
  <c r="AW300" i="4" l="1" a="1"/>
  <c r="AW300" i="4" s="1"/>
  <c r="AZ300" i="4" a="1"/>
  <c r="AZ300" i="4" s="1"/>
  <c r="M300" i="4" a="1"/>
  <c r="M300" i="4" s="1"/>
  <c r="O300" i="4" a="1"/>
  <c r="O300" i="4" s="1"/>
  <c r="K300" i="4" a="1"/>
  <c r="K300" i="4" s="1"/>
  <c r="L300" i="4" a="1"/>
  <c r="L300" i="4" s="1"/>
  <c r="AY300" i="4" a="1"/>
  <c r="AY300" i="4" s="1"/>
  <c r="AV300" i="4" a="1"/>
  <c r="AV300" i="4" s="1"/>
  <c r="S300" i="4" a="1"/>
  <c r="S300" i="4" s="1"/>
  <c r="U300" i="4" s="1" a="1"/>
  <c r="U300" i="4" s="1"/>
  <c r="Q300" i="4" a="1"/>
  <c r="Q300" i="4" s="1"/>
  <c r="P300" i="4" a="1"/>
  <c r="P300" i="4" s="1"/>
  <c r="J300" i="4" a="1"/>
  <c r="J300" i="4" s="1"/>
  <c r="R300" i="4" a="1"/>
  <c r="R300" i="4" s="1"/>
  <c r="T300" i="4" s="1" a="1"/>
  <c r="T300" i="4" s="1"/>
  <c r="BD300" i="4" a="1"/>
  <c r="BD300" i="4" s="1"/>
  <c r="BF300" i="4" s="1" a="1"/>
  <c r="BF300" i="4" s="1"/>
  <c r="BB300" i="4" a="1"/>
  <c r="BB300" i="4" s="1"/>
  <c r="BA300" i="4" a="1"/>
  <c r="BA300" i="4" s="1"/>
  <c r="AU300" i="4" a="1"/>
  <c r="AU300" i="4" s="1"/>
  <c r="BC300" i="4" a="1"/>
  <c r="BC300" i="4" s="1"/>
  <c r="BE300" i="4" s="1" a="1"/>
  <c r="BE300" i="4" s="1"/>
  <c r="BH300" i="4" l="1"/>
  <c r="BG300" i="4"/>
  <c r="BI300" i="4"/>
  <c r="BJ300" i="4" s="1"/>
  <c r="BK300" i="4" s="1"/>
  <c r="X300" i="4"/>
  <c r="V300" i="4"/>
  <c r="W300" i="4"/>
  <c r="Y300" i="4" l="1"/>
  <c r="Z300" i="4" s="1"/>
  <c r="AB300" i="4" s="1" a="1"/>
  <c r="AB300" i="4" s="1"/>
  <c r="AO300" i="4" s="1"/>
  <c r="BL300" i="4" a="1"/>
  <c r="BL300" i="4" s="1"/>
  <c r="AL300" i="4" s="1" a="1"/>
  <c r="AL300" i="4" s="1"/>
  <c r="BM300" i="4" a="1"/>
  <c r="BM300" i="4" s="1"/>
  <c r="BZ300" i="4" s="1"/>
  <c r="BR300" i="4" a="1"/>
  <c r="BR300" i="4" s="1"/>
  <c r="BQ300" i="4" a="1"/>
  <c r="BQ300" i="4" s="1"/>
  <c r="BO300" i="4" a="1"/>
  <c r="BO300" i="4" s="1"/>
  <c r="BN300" i="4" a="1"/>
  <c r="BN300" i="4" s="1"/>
  <c r="AC300" i="4" l="1" a="1"/>
  <c r="AC300" i="4" s="1"/>
  <c r="AA300" i="4" a="1"/>
  <c r="AA300" i="4" s="1"/>
  <c r="BW300" i="4" s="1" a="1"/>
  <c r="BW300" i="4" s="1"/>
  <c r="AG300" i="4" a="1"/>
  <c r="AG300" i="4" s="1"/>
  <c r="AF300" i="4" a="1"/>
  <c r="AF300" i="4" s="1"/>
  <c r="AD300" i="4" a="1"/>
  <c r="AD300" i="4" s="1"/>
  <c r="AE300" i="4" s="1"/>
  <c r="BP300" i="4"/>
  <c r="BT300" i="4" s="1"/>
  <c r="BS300" i="4"/>
  <c r="AH300" i="4" l="1"/>
  <c r="AQ300" i="4" s="1"/>
  <c r="AI300" i="4"/>
  <c r="AM300" i="4"/>
  <c r="AP300" i="4"/>
  <c r="AR300" i="4"/>
  <c r="CA300" i="4"/>
  <c r="CB300" i="4"/>
  <c r="CC300" i="4"/>
  <c r="BX300" i="4" l="1"/>
  <c r="AN300" i="4" s="1"/>
  <c r="AJ300" i="4" s="1"/>
  <c r="AK300" i="4" s="1"/>
  <c r="BY300" i="4" l="1"/>
  <c r="BU300" i="4" s="1"/>
  <c r="BV300" i="4" s="1"/>
  <c r="CD300" i="4" s="1"/>
  <c r="H301" i="4" s="1"/>
  <c r="AS301" i="4" l="1"/>
  <c r="AT301" i="4" s="1" a="1"/>
  <c r="AT301" i="4" s="1"/>
  <c r="AW301" i="4" s="1" a="1"/>
  <c r="AW301" i="4" s="1"/>
  <c r="I301" i="4" a="1"/>
  <c r="I301" i="4" s="1"/>
  <c r="O301" i="4" s="1" a="1"/>
  <c r="O301" i="4" s="1"/>
  <c r="AY301" i="4" l="1" a="1"/>
  <c r="AY301" i="4" s="1"/>
  <c r="M301" i="4" a="1"/>
  <c r="M301" i="4" s="1"/>
  <c r="K301" i="4" a="1"/>
  <c r="K301" i="4" s="1"/>
  <c r="AZ301" i="4" a="1"/>
  <c r="AZ301" i="4" s="1"/>
  <c r="L301" i="4" a="1"/>
  <c r="L301" i="4" s="1"/>
  <c r="N301" i="4" a="1"/>
  <c r="N301" i="4" s="1"/>
  <c r="AX301" i="4" a="1"/>
  <c r="AX301" i="4" s="1"/>
  <c r="AV301" i="4" a="1"/>
  <c r="AV301" i="4" s="1"/>
  <c r="S301" i="4" a="1"/>
  <c r="S301" i="4" s="1"/>
  <c r="U301" i="4" s="1" a="1"/>
  <c r="U301" i="4" s="1"/>
  <c r="P301" i="4" a="1"/>
  <c r="P301" i="4" s="1"/>
  <c r="J301" i="4" a="1"/>
  <c r="J301" i="4" s="1"/>
  <c r="R301" i="4" a="1"/>
  <c r="R301" i="4" s="1"/>
  <c r="T301" i="4" s="1" a="1"/>
  <c r="T301" i="4" s="1"/>
  <c r="Q301" i="4" a="1"/>
  <c r="Q301" i="4" s="1"/>
  <c r="BA301" i="4" a="1"/>
  <c r="BA301" i="4" s="1"/>
  <c r="AU301" i="4" a="1"/>
  <c r="AU301" i="4" s="1"/>
  <c r="BD301" i="4" a="1"/>
  <c r="BD301" i="4" s="1"/>
  <c r="BF301" i="4" s="1" a="1"/>
  <c r="BF301" i="4" s="1"/>
  <c r="BB301" i="4" a="1"/>
  <c r="BB301" i="4" s="1"/>
  <c r="BC301" i="4" a="1"/>
  <c r="BC301" i="4" s="1"/>
  <c r="BE301" i="4" s="1" a="1"/>
  <c r="BE301" i="4" s="1"/>
  <c r="BH301" i="4" l="1"/>
  <c r="BI301" i="4"/>
  <c r="BG301" i="4"/>
  <c r="V301" i="4"/>
  <c r="X301" i="4"/>
  <c r="Y301" i="4" s="1"/>
  <c r="Z301" i="4" s="1"/>
  <c r="W301" i="4"/>
  <c r="BJ301" i="4" l="1"/>
  <c r="BK301" i="4" s="1"/>
  <c r="BM301" i="4" s="1" a="1"/>
  <c r="BM301" i="4" s="1"/>
  <c r="BZ301" i="4" s="1"/>
  <c r="AA301" i="4" a="1"/>
  <c r="AA301" i="4" s="1"/>
  <c r="BW301" i="4" s="1" a="1"/>
  <c r="BW301" i="4" s="1"/>
  <c r="AF301" i="4" a="1"/>
  <c r="AF301" i="4" s="1"/>
  <c r="AC301" i="4" a="1"/>
  <c r="AC301" i="4" s="1"/>
  <c r="AD301" i="4" a="1"/>
  <c r="AD301" i="4" s="1"/>
  <c r="AG301" i="4" a="1"/>
  <c r="AG301" i="4" s="1"/>
  <c r="AB301" i="4" a="1"/>
  <c r="AB301" i="4" s="1"/>
  <c r="AO301" i="4" s="1"/>
  <c r="BL301" i="4" l="1" a="1"/>
  <c r="BL301" i="4" s="1"/>
  <c r="AL301" i="4" s="1" a="1"/>
  <c r="AL301" i="4" s="1"/>
  <c r="BN301" i="4" a="1"/>
  <c r="BN301" i="4" s="1"/>
  <c r="BR301" i="4" a="1"/>
  <c r="BR301" i="4" s="1"/>
  <c r="BQ301" i="4" a="1"/>
  <c r="BQ301" i="4" s="1"/>
  <c r="BO301" i="4" a="1"/>
  <c r="BO301" i="4" s="1"/>
  <c r="AH301" i="4"/>
  <c r="AE301" i="4"/>
  <c r="AI301" i="4" s="1"/>
  <c r="BP301" i="4" l="1"/>
  <c r="BT301" i="4" s="1"/>
  <c r="BS301" i="4"/>
  <c r="CB301" i="4" s="1"/>
  <c r="BX301" i="4"/>
  <c r="CA301" i="4" l="1"/>
  <c r="AR301" i="4"/>
  <c r="AP301" i="4"/>
  <c r="CC301" i="4"/>
  <c r="AQ301" i="4"/>
  <c r="AM301" i="4"/>
  <c r="AN301" i="4" s="1"/>
  <c r="AJ301" i="4" s="1"/>
  <c r="AK301" i="4" s="1"/>
  <c r="BY301" i="4" l="1"/>
  <c r="BU301" i="4" s="1"/>
  <c r="BV301" i="4" s="1"/>
  <c r="CD301" i="4" s="1"/>
  <c r="AS302" i="4" s="1"/>
  <c r="H302" i="4" l="1"/>
  <c r="I302" i="4" s="1" a="1"/>
  <c r="I302" i="4" s="1"/>
  <c r="M302" i="4" s="1" a="1"/>
  <c r="M302" i="4" s="1"/>
  <c r="AT302" i="4" a="1"/>
  <c r="AT302" i="4" s="1"/>
  <c r="AV302" i="4" s="1" a="1"/>
  <c r="AV302" i="4" s="1"/>
  <c r="O302" i="4" l="1" a="1"/>
  <c r="O302" i="4" s="1"/>
  <c r="K302" i="4" a="1"/>
  <c r="K302" i="4" s="1"/>
  <c r="L302" i="4" a="1"/>
  <c r="L302" i="4" s="1"/>
  <c r="AW302" i="4" a="1"/>
  <c r="AW302" i="4" s="1"/>
  <c r="AX302" i="4" a="1"/>
  <c r="AX302" i="4" s="1"/>
  <c r="AZ302" i="4" a="1"/>
  <c r="AZ302" i="4" s="1"/>
  <c r="AY302" i="4" a="1"/>
  <c r="AY302" i="4" s="1"/>
  <c r="BB302" i="4" a="1"/>
  <c r="BB302" i="4" s="1"/>
  <c r="AU302" i="4" a="1"/>
  <c r="AU302" i="4" s="1"/>
  <c r="BC302" i="4" a="1"/>
  <c r="BC302" i="4" s="1"/>
  <c r="BE302" i="4" s="1" a="1"/>
  <c r="BE302" i="4" s="1"/>
  <c r="BA302" i="4" a="1"/>
  <c r="BA302" i="4" s="1"/>
  <c r="BD302" i="4" a="1"/>
  <c r="BD302" i="4" s="1"/>
  <c r="BF302" i="4" s="1" a="1"/>
  <c r="BF302" i="4" s="1"/>
  <c r="N302" i="4" a="1"/>
  <c r="N302" i="4" s="1"/>
  <c r="R302" i="4" a="1"/>
  <c r="R302" i="4" s="1"/>
  <c r="T302" i="4" s="1" a="1"/>
  <c r="T302" i="4" s="1"/>
  <c r="J302" i="4" a="1"/>
  <c r="J302" i="4" s="1"/>
  <c r="S302" i="4" a="1"/>
  <c r="S302" i="4" s="1"/>
  <c r="U302" i="4" s="1" a="1"/>
  <c r="U302" i="4" s="1"/>
  <c r="P302" i="4" a="1"/>
  <c r="P302" i="4" s="1"/>
  <c r="Q302" i="4" a="1"/>
  <c r="Q302" i="4" s="1"/>
  <c r="X302" i="4" l="1"/>
  <c r="W302" i="4"/>
  <c r="V302" i="4"/>
  <c r="BI302" i="4"/>
  <c r="BG302" i="4"/>
  <c r="BH302" i="4"/>
  <c r="Y302" i="4" l="1"/>
  <c r="Z302" i="4" s="1"/>
  <c r="AA302" i="4" s="1" a="1"/>
  <c r="AA302" i="4" s="1"/>
  <c r="BW302" i="4" s="1" a="1"/>
  <c r="BW302" i="4" s="1"/>
  <c r="BJ302" i="4"/>
  <c r="BK302" i="4" s="1"/>
  <c r="BL302" i="4" s="1" a="1"/>
  <c r="BL302" i="4" s="1"/>
  <c r="AL302" i="4" s="1" a="1"/>
  <c r="AL302" i="4" s="1"/>
  <c r="AD302" i="4" l="1" a="1"/>
  <c r="AD302" i="4" s="1"/>
  <c r="AG302" i="4" a="1"/>
  <c r="AG302" i="4" s="1"/>
  <c r="AF302" i="4" a="1"/>
  <c r="AF302" i="4" s="1"/>
  <c r="AC302" i="4" a="1"/>
  <c r="AC302" i="4" s="1"/>
  <c r="AB302" i="4" a="1"/>
  <c r="AB302" i="4" s="1"/>
  <c r="AO302" i="4" s="1"/>
  <c r="BR302" i="4" a="1"/>
  <c r="BR302" i="4" s="1"/>
  <c r="BM302" i="4" a="1"/>
  <c r="BM302" i="4" s="1"/>
  <c r="BZ302" i="4" s="1"/>
  <c r="BQ302" i="4" a="1"/>
  <c r="BQ302" i="4" s="1"/>
  <c r="BO302" i="4" a="1"/>
  <c r="BO302" i="4" s="1"/>
  <c r="BN302" i="4" a="1"/>
  <c r="BN302" i="4" s="1"/>
  <c r="AE302" i="4" l="1"/>
  <c r="AH302" i="4"/>
  <c r="AI302" i="4"/>
  <c r="BS302" i="4"/>
  <c r="AR302" i="4" s="1"/>
  <c r="BP302" i="4"/>
  <c r="BT302" i="4" s="1"/>
  <c r="BX302" i="4" l="1"/>
  <c r="CB302" i="4"/>
  <c r="AQ302" i="4"/>
  <c r="CC302" i="4"/>
  <c r="CA302" i="4"/>
  <c r="AM302" i="4"/>
  <c r="AN302" i="4" s="1"/>
  <c r="AJ302" i="4" s="1"/>
  <c r="AK302" i="4" s="1"/>
  <c r="AP302" i="4"/>
  <c r="BY302" i="4" l="1"/>
  <c r="BU302" i="4" s="1"/>
  <c r="BV302" i="4" s="1"/>
  <c r="CD302" i="4" s="1"/>
  <c r="AS303" i="4" s="1"/>
  <c r="H303" i="4" l="1"/>
  <c r="I303" i="4" s="1" a="1"/>
  <c r="I303" i="4" s="1"/>
  <c r="N303" i="4" s="1" a="1"/>
  <c r="N303" i="4" s="1"/>
  <c r="AT303" i="4" a="1"/>
  <c r="AT303" i="4" s="1"/>
  <c r="AV303" i="4" s="1" a="1"/>
  <c r="AV303" i="4" s="1"/>
  <c r="O303" i="4" l="1" a="1"/>
  <c r="O303" i="4" s="1"/>
  <c r="M303" i="4" a="1"/>
  <c r="M303" i="4" s="1"/>
  <c r="K303" i="4" a="1"/>
  <c r="K303" i="4" s="1"/>
  <c r="AY303" i="4" a="1"/>
  <c r="AY303" i="4" s="1"/>
  <c r="BC303" i="4" a="1"/>
  <c r="BC303" i="4" s="1"/>
  <c r="BE303" i="4" s="1" a="1"/>
  <c r="BE303" i="4" s="1"/>
  <c r="BB303" i="4" a="1"/>
  <c r="BB303" i="4" s="1"/>
  <c r="BA303" i="4" a="1"/>
  <c r="BA303" i="4" s="1"/>
  <c r="AU303" i="4" a="1"/>
  <c r="AU303" i="4" s="1"/>
  <c r="BD303" i="4" a="1"/>
  <c r="BD303" i="4" s="1"/>
  <c r="BF303" i="4" s="1" a="1"/>
  <c r="BF303" i="4" s="1"/>
  <c r="L303" i="4" a="1"/>
  <c r="L303" i="4" s="1"/>
  <c r="S303" i="4" a="1"/>
  <c r="S303" i="4" s="1"/>
  <c r="U303" i="4" s="1" a="1"/>
  <c r="U303" i="4" s="1"/>
  <c r="Q303" i="4" a="1"/>
  <c r="Q303" i="4" s="1"/>
  <c r="R303" i="4" a="1"/>
  <c r="R303" i="4" s="1"/>
  <c r="T303" i="4" s="1" a="1"/>
  <c r="T303" i="4" s="1"/>
  <c r="P303" i="4" a="1"/>
  <c r="P303" i="4" s="1"/>
  <c r="J303" i="4" a="1"/>
  <c r="J303" i="4" s="1"/>
  <c r="AW303" i="4" a="1"/>
  <c r="AW303" i="4" s="1"/>
  <c r="AX303" i="4" a="1"/>
  <c r="AX303" i="4" s="1"/>
  <c r="AZ303" i="4" a="1"/>
  <c r="AZ303" i="4" s="1"/>
  <c r="X303" i="4" l="1"/>
  <c r="V303" i="4"/>
  <c r="W303" i="4"/>
  <c r="BI303" i="4"/>
  <c r="BH303" i="4"/>
  <c r="BG303" i="4"/>
  <c r="BJ303" i="4" l="1"/>
  <c r="BK303" i="4" s="1"/>
  <c r="BL303" i="4" s="1" a="1"/>
  <c r="BL303" i="4" s="1"/>
  <c r="AL303" i="4" s="1" a="1"/>
  <c r="AL303" i="4" s="1"/>
  <c r="Y303" i="4"/>
  <c r="Z303" i="4" s="1"/>
  <c r="AA303" i="4" s="1" a="1"/>
  <c r="AA303" i="4" s="1"/>
  <c r="BW303" i="4" s="1" a="1"/>
  <c r="BW303" i="4" s="1"/>
  <c r="BR303" i="4" l="1" a="1"/>
  <c r="BR303" i="4" s="1"/>
  <c r="BO303" i="4" a="1"/>
  <c r="BO303" i="4" s="1"/>
  <c r="BQ303" i="4" a="1"/>
  <c r="BQ303" i="4" s="1"/>
  <c r="BN303" i="4" a="1"/>
  <c r="BN303" i="4" s="1"/>
  <c r="BM303" i="4" a="1"/>
  <c r="BM303" i="4" s="1"/>
  <c r="BZ303" i="4" s="1"/>
  <c r="AC303" i="4" a="1"/>
  <c r="AC303" i="4" s="1"/>
  <c r="AF303" i="4" a="1"/>
  <c r="AF303" i="4" s="1"/>
  <c r="AD303" i="4" a="1"/>
  <c r="AD303" i="4" s="1"/>
  <c r="AB303" i="4" a="1"/>
  <c r="AB303" i="4" s="1"/>
  <c r="AO303" i="4" s="1"/>
  <c r="AG303" i="4" a="1"/>
  <c r="AG303" i="4" s="1"/>
  <c r="BS303" i="4" l="1"/>
  <c r="BP303" i="4"/>
  <c r="BT303" i="4" s="1"/>
  <c r="AH303" i="4"/>
  <c r="AE303" i="4"/>
  <c r="AI303" i="4" s="1"/>
  <c r="CA303" i="4" l="1"/>
  <c r="AM303" i="4"/>
  <c r="BX303" i="4"/>
  <c r="AQ303" i="4"/>
  <c r="AP303" i="4"/>
  <c r="AR303" i="4"/>
  <c r="CC303" i="4"/>
  <c r="CB303" i="4"/>
  <c r="BY303" i="4" l="1"/>
  <c r="BU303" i="4" s="1"/>
  <c r="BV303" i="4" s="1"/>
  <c r="AN303" i="4"/>
  <c r="AJ303" i="4" s="1"/>
  <c r="AK303" i="4" s="1"/>
  <c r="CD303" i="4" l="1"/>
  <c r="AS304" i="4" s="1"/>
  <c r="AT304" i="4" s="1" a="1"/>
  <c r="AT304" i="4" s="1"/>
  <c r="AY304" i="4" s="1" a="1"/>
  <c r="AY304" i="4" s="1"/>
  <c r="H304" i="4" l="1"/>
  <c r="I304" i="4" s="1" a="1"/>
  <c r="I304" i="4" s="1"/>
  <c r="N304" i="4" s="1" a="1"/>
  <c r="N304" i="4" s="1"/>
  <c r="AW304" i="4" a="1"/>
  <c r="AW304" i="4" s="1"/>
  <c r="AX304" i="4" a="1"/>
  <c r="AX304" i="4" s="1"/>
  <c r="AZ304" i="4" a="1"/>
  <c r="AZ304" i="4" s="1"/>
  <c r="AV304" i="4" a="1"/>
  <c r="AV304" i="4" s="1"/>
  <c r="BD304" i="4" a="1"/>
  <c r="BD304" i="4" s="1"/>
  <c r="BF304" i="4" s="1" a="1"/>
  <c r="BF304" i="4" s="1"/>
  <c r="AU304" i="4" a="1"/>
  <c r="AU304" i="4" s="1"/>
  <c r="BA304" i="4" a="1"/>
  <c r="BA304" i="4" s="1"/>
  <c r="BC304" i="4" a="1"/>
  <c r="BC304" i="4" s="1"/>
  <c r="BE304" i="4" s="1" a="1"/>
  <c r="BE304" i="4" s="1"/>
  <c r="BB304" i="4" a="1"/>
  <c r="BB304" i="4" s="1"/>
  <c r="S304" i="4" l="1" a="1"/>
  <c r="S304" i="4" s="1"/>
  <c r="U304" i="4" s="1" a="1"/>
  <c r="U304" i="4" s="1"/>
  <c r="M304" i="4" a="1"/>
  <c r="M304" i="4" s="1"/>
  <c r="Q304" i="4" a="1"/>
  <c r="Q304" i="4" s="1"/>
  <c r="R304" i="4" a="1"/>
  <c r="R304" i="4" s="1"/>
  <c r="T304" i="4" s="1" a="1"/>
  <c r="T304" i="4" s="1"/>
  <c r="X304" i="4" s="1"/>
  <c r="J304" i="4" a="1"/>
  <c r="J304" i="4" s="1"/>
  <c r="P304" i="4" a="1"/>
  <c r="P304" i="4" s="1"/>
  <c r="O304" i="4" a="1"/>
  <c r="O304" i="4" s="1"/>
  <c r="K304" i="4" a="1"/>
  <c r="K304" i="4" s="1"/>
  <c r="L304" i="4" a="1"/>
  <c r="L304" i="4" s="1"/>
  <c r="BI304" i="4"/>
  <c r="BG304" i="4"/>
  <c r="BH304" i="4"/>
  <c r="W304" i="4" l="1"/>
  <c r="V304" i="4"/>
  <c r="BJ304" i="4"/>
  <c r="BK304" i="4" s="1"/>
  <c r="BL304" i="4" s="1" a="1"/>
  <c r="BL304" i="4" s="1"/>
  <c r="AL304" i="4" s="1" a="1"/>
  <c r="AL304" i="4" s="1"/>
  <c r="Y304" i="4"/>
  <c r="Z304" i="4" s="1"/>
  <c r="AF304" i="4" s="1" a="1"/>
  <c r="AF304" i="4" s="1"/>
  <c r="AB304" i="4" l="1" a="1"/>
  <c r="AB304" i="4" s="1"/>
  <c r="AO304" i="4" s="1"/>
  <c r="AA304" i="4" a="1"/>
  <c r="AA304" i="4" s="1"/>
  <c r="BW304" i="4" s="1" a="1"/>
  <c r="BW304" i="4" s="1"/>
  <c r="AD304" i="4" a="1"/>
  <c r="AD304" i="4" s="1"/>
  <c r="AC304" i="4" a="1"/>
  <c r="AC304" i="4" s="1"/>
  <c r="BQ304" i="4" a="1"/>
  <c r="BQ304" i="4" s="1"/>
  <c r="BM304" i="4" a="1"/>
  <c r="BM304" i="4" s="1"/>
  <c r="BZ304" i="4" s="1"/>
  <c r="BO304" i="4" a="1"/>
  <c r="BO304" i="4" s="1"/>
  <c r="BN304" i="4" a="1"/>
  <c r="BN304" i="4" s="1"/>
  <c r="BR304" i="4" a="1"/>
  <c r="BR304" i="4" s="1"/>
  <c r="AG304" i="4" a="1"/>
  <c r="AG304" i="4" s="1"/>
  <c r="AH304" i="4" s="1"/>
  <c r="AE304" i="4" l="1"/>
  <c r="AI304" i="4" s="1"/>
  <c r="BX304" i="4" s="1"/>
  <c r="BP304" i="4"/>
  <c r="BT304" i="4" s="1"/>
  <c r="BS304" i="4"/>
  <c r="CA304" i="4" s="1"/>
  <c r="AP304" i="4" l="1"/>
  <c r="AR304" i="4"/>
  <c r="CB304" i="4"/>
  <c r="CC304" i="4"/>
  <c r="AQ304" i="4"/>
  <c r="AM304" i="4"/>
  <c r="AN304" i="4" s="1"/>
  <c r="AJ304" i="4" s="1"/>
  <c r="AK304" i="4" s="1"/>
  <c r="BY304" i="4" l="1"/>
  <c r="BU304" i="4" s="1"/>
  <c r="BV304" i="4" s="1"/>
  <c r="CD304" i="4" s="1"/>
  <c r="AS305" i="4" s="1"/>
  <c r="AT305" i="4" s="1" a="1"/>
  <c r="AT305" i="4" s="1"/>
  <c r="AV305" i="4" s="1" a="1"/>
  <c r="AV305" i="4" s="1"/>
  <c r="H305" i="4" l="1"/>
  <c r="I305" i="4" s="1" a="1"/>
  <c r="I305" i="4" s="1"/>
  <c r="P305" i="4" s="1" a="1"/>
  <c r="P305" i="4" s="1"/>
  <c r="AY305" i="4" a="1"/>
  <c r="AY305" i="4" s="1"/>
  <c r="AZ305" i="4" a="1"/>
  <c r="AZ305" i="4" s="1"/>
  <c r="AW305" i="4" a="1"/>
  <c r="AW305" i="4" s="1"/>
  <c r="AX305" i="4" a="1"/>
  <c r="AX305" i="4" s="1"/>
  <c r="BB305" i="4" a="1"/>
  <c r="BB305" i="4" s="1"/>
  <c r="BA305" i="4" a="1"/>
  <c r="BA305" i="4" s="1"/>
  <c r="AU305" i="4" a="1"/>
  <c r="AU305" i="4" s="1"/>
  <c r="BC305" i="4" a="1"/>
  <c r="BC305" i="4" s="1"/>
  <c r="BE305" i="4" s="1" a="1"/>
  <c r="BE305" i="4" s="1"/>
  <c r="BD305" i="4" a="1"/>
  <c r="BD305" i="4" s="1"/>
  <c r="BF305" i="4" s="1" a="1"/>
  <c r="BF305" i="4" s="1"/>
  <c r="N305" i="4" l="1" a="1"/>
  <c r="N305" i="4" s="1"/>
  <c r="R305" i="4" a="1"/>
  <c r="R305" i="4" s="1"/>
  <c r="T305" i="4" s="1" a="1"/>
  <c r="T305" i="4" s="1"/>
  <c r="K305" i="4" a="1"/>
  <c r="K305" i="4" s="1"/>
  <c r="O305" i="4" a="1"/>
  <c r="O305" i="4" s="1"/>
  <c r="M305" i="4" a="1"/>
  <c r="M305" i="4" s="1"/>
  <c r="S305" i="4" a="1"/>
  <c r="S305" i="4" s="1"/>
  <c r="U305" i="4" s="1" a="1"/>
  <c r="U305" i="4" s="1"/>
  <c r="V305" i="4" s="1"/>
  <c r="Q305" i="4" a="1"/>
  <c r="Q305" i="4" s="1"/>
  <c r="J305" i="4" a="1"/>
  <c r="J305" i="4" s="1"/>
  <c r="L305" i="4" a="1"/>
  <c r="L305" i="4" s="1"/>
  <c r="BG305" i="4"/>
  <c r="BH305" i="4"/>
  <c r="BI305" i="4"/>
  <c r="BJ305" i="4" s="1"/>
  <c r="BK305" i="4" s="1"/>
  <c r="W305" i="4" l="1"/>
  <c r="X305" i="4"/>
  <c r="Y305" i="4" s="1"/>
  <c r="Z305" i="4" s="1"/>
  <c r="AA305" i="4" s="1" a="1"/>
  <c r="AA305" i="4" s="1"/>
  <c r="BW305" i="4" s="1" a="1"/>
  <c r="BW305" i="4" s="1"/>
  <c r="BL305" i="4" a="1"/>
  <c r="BL305" i="4" s="1"/>
  <c r="AL305" i="4" s="1" a="1"/>
  <c r="AL305" i="4" s="1"/>
  <c r="BQ305" i="4" a="1"/>
  <c r="BQ305" i="4" s="1"/>
  <c r="BO305" i="4" a="1"/>
  <c r="BO305" i="4" s="1"/>
  <c r="BR305" i="4" a="1"/>
  <c r="BR305" i="4" s="1"/>
  <c r="BM305" i="4" a="1"/>
  <c r="BM305" i="4" s="1"/>
  <c r="BZ305" i="4" s="1"/>
  <c r="BN305" i="4" a="1"/>
  <c r="BN305" i="4" s="1"/>
  <c r="AB305" i="4" l="1" a="1"/>
  <c r="AB305" i="4" s="1"/>
  <c r="AO305" i="4" s="1"/>
  <c r="AC305" i="4" a="1"/>
  <c r="AC305" i="4" s="1"/>
  <c r="AF305" i="4" a="1"/>
  <c r="AF305" i="4" s="1"/>
  <c r="AG305" i="4" a="1"/>
  <c r="AG305" i="4" s="1"/>
  <c r="AD305" i="4" a="1"/>
  <c r="AD305" i="4" s="1"/>
  <c r="BP305" i="4"/>
  <c r="BT305" i="4" s="1"/>
  <c r="BS305" i="4"/>
  <c r="AE305" i="4" l="1"/>
  <c r="AI305" i="4" s="1"/>
  <c r="AM305" i="4" s="1"/>
  <c r="AH305" i="4"/>
  <c r="BX305" i="4" l="1"/>
  <c r="AN305" i="4" s="1"/>
  <c r="AJ305" i="4" s="1"/>
  <c r="AK305" i="4" s="1"/>
  <c r="AQ305" i="4"/>
  <c r="AR305" i="4"/>
  <c r="AP305" i="4"/>
  <c r="CB305" i="4"/>
  <c r="CA305" i="4"/>
  <c r="CC305" i="4"/>
  <c r="BY305" i="4" l="1"/>
  <c r="BU305" i="4" s="1"/>
  <c r="BV305" i="4" s="1"/>
  <c r="CD305" i="4" s="1"/>
  <c r="AS306" i="4" s="1"/>
  <c r="H306" i="4" l="1"/>
  <c r="I306" i="4" s="1" a="1"/>
  <c r="I306" i="4" s="1"/>
  <c r="O306" i="4" s="1" a="1"/>
  <c r="O306" i="4" s="1"/>
  <c r="AT306" i="4" a="1"/>
  <c r="AT306" i="4" s="1"/>
  <c r="AX306" i="4" s="1" a="1"/>
  <c r="AX306" i="4" s="1"/>
  <c r="AW306" i="4" l="1" a="1"/>
  <c r="AW306" i="4" s="1"/>
  <c r="AV306" i="4" a="1"/>
  <c r="AV306" i="4" s="1"/>
  <c r="N306" i="4" a="1"/>
  <c r="N306" i="4" s="1"/>
  <c r="K306" i="4" a="1"/>
  <c r="K306" i="4" s="1"/>
  <c r="L306" i="4" a="1"/>
  <c r="L306" i="4" s="1"/>
  <c r="AY306" i="4" a="1"/>
  <c r="AY306" i="4" s="1"/>
  <c r="AZ306" i="4" a="1"/>
  <c r="AZ306" i="4" s="1"/>
  <c r="BD306" i="4" a="1"/>
  <c r="BD306" i="4" s="1"/>
  <c r="BF306" i="4" s="1" a="1"/>
  <c r="BF306" i="4" s="1"/>
  <c r="AU306" i="4" a="1"/>
  <c r="AU306" i="4" s="1"/>
  <c r="BA306" i="4" a="1"/>
  <c r="BA306" i="4" s="1"/>
  <c r="BB306" i="4" a="1"/>
  <c r="BB306" i="4" s="1"/>
  <c r="BC306" i="4" a="1"/>
  <c r="BC306" i="4" s="1"/>
  <c r="BE306" i="4" s="1" a="1"/>
  <c r="BE306" i="4" s="1"/>
  <c r="M306" i="4" a="1"/>
  <c r="M306" i="4" s="1"/>
  <c r="Q306" i="4" a="1"/>
  <c r="Q306" i="4" s="1"/>
  <c r="J306" i="4" a="1"/>
  <c r="J306" i="4" s="1"/>
  <c r="R306" i="4" a="1"/>
  <c r="R306" i="4" s="1"/>
  <c r="T306" i="4" s="1" a="1"/>
  <c r="T306" i="4" s="1"/>
  <c r="S306" i="4" a="1"/>
  <c r="S306" i="4" s="1"/>
  <c r="U306" i="4" s="1" a="1"/>
  <c r="U306" i="4" s="1"/>
  <c r="P306" i="4" a="1"/>
  <c r="P306" i="4" s="1"/>
  <c r="BG306" i="4" l="1"/>
  <c r="BH306" i="4"/>
  <c r="BI306" i="4"/>
  <c r="BJ306" i="4" s="1"/>
  <c r="BK306" i="4" s="1"/>
  <c r="V306" i="4"/>
  <c r="W306" i="4"/>
  <c r="X306" i="4"/>
  <c r="Y306" i="4" s="1"/>
  <c r="Z306" i="4" s="1"/>
  <c r="AD306" i="4" l="1" a="1"/>
  <c r="AD306" i="4" s="1"/>
  <c r="AA306" i="4" a="1"/>
  <c r="AA306" i="4" s="1"/>
  <c r="BW306" i="4" s="1" a="1"/>
  <c r="BW306" i="4" s="1"/>
  <c r="AC306" i="4" a="1"/>
  <c r="AC306" i="4" s="1"/>
  <c r="AB306" i="4" a="1"/>
  <c r="AB306" i="4" s="1"/>
  <c r="AO306" i="4" s="1"/>
  <c r="AG306" i="4" a="1"/>
  <c r="AG306" i="4" s="1"/>
  <c r="AF306" i="4" a="1"/>
  <c r="AF306" i="4" s="1"/>
  <c r="BL306" i="4" a="1"/>
  <c r="BL306" i="4" s="1"/>
  <c r="AL306" i="4" s="1" a="1"/>
  <c r="AL306" i="4" s="1"/>
  <c r="BM306" i="4" a="1"/>
  <c r="BM306" i="4" s="1"/>
  <c r="BZ306" i="4" s="1"/>
  <c r="BR306" i="4" a="1"/>
  <c r="BR306" i="4" s="1"/>
  <c r="BQ306" i="4" a="1"/>
  <c r="BQ306" i="4" s="1"/>
  <c r="BN306" i="4" a="1"/>
  <c r="BN306" i="4" s="1"/>
  <c r="BO306" i="4" a="1"/>
  <c r="BO306" i="4" s="1"/>
  <c r="AE306" i="4" l="1"/>
  <c r="AI306" i="4" s="1"/>
  <c r="BP306" i="4"/>
  <c r="BT306" i="4" s="1"/>
  <c r="BS306" i="4"/>
  <c r="AH306" i="4"/>
  <c r="AQ306" i="4" l="1"/>
  <c r="AM306" i="4"/>
  <c r="AP306" i="4"/>
  <c r="AR306" i="4"/>
  <c r="CA306" i="4"/>
  <c r="CB306" i="4"/>
  <c r="CC306" i="4"/>
  <c r="BX306" i="4"/>
  <c r="BY306" i="4" s="1"/>
  <c r="BU306" i="4" s="1"/>
  <c r="BV306" i="4" s="1"/>
  <c r="AN306" i="4" l="1"/>
  <c r="AJ306" i="4" s="1"/>
  <c r="AK306" i="4" s="1"/>
  <c r="CD306" i="4" s="1"/>
  <c r="AS307" i="4" l="1"/>
  <c r="H307" i="4"/>
  <c r="I307" i="4" l="1" a="1"/>
  <c r="I307" i="4" s="1"/>
  <c r="O307" i="4" s="1" a="1"/>
  <c r="O307" i="4" s="1"/>
  <c r="AT307" i="4" a="1"/>
  <c r="AT307" i="4" s="1"/>
  <c r="AW307" i="4" s="1" a="1"/>
  <c r="AW307" i="4" s="1"/>
  <c r="AY307" i="4" l="1" a="1"/>
  <c r="AY307" i="4" s="1"/>
  <c r="AX307" i="4" a="1"/>
  <c r="AX307" i="4" s="1"/>
  <c r="AZ307" i="4" a="1"/>
  <c r="AZ307" i="4" s="1"/>
  <c r="AV307" i="4" a="1"/>
  <c r="AV307" i="4" s="1"/>
  <c r="K307" i="4" a="1"/>
  <c r="K307" i="4" s="1"/>
  <c r="N307" i="4" a="1"/>
  <c r="N307" i="4" s="1"/>
  <c r="L307" i="4" a="1"/>
  <c r="L307" i="4" s="1"/>
  <c r="M307" i="4" a="1"/>
  <c r="M307" i="4" s="1"/>
  <c r="Q307" i="4" a="1"/>
  <c r="Q307" i="4" s="1"/>
  <c r="P307" i="4" a="1"/>
  <c r="P307" i="4" s="1"/>
  <c r="S307" i="4" a="1"/>
  <c r="S307" i="4" s="1"/>
  <c r="U307" i="4" s="1" a="1"/>
  <c r="U307" i="4" s="1"/>
  <c r="J307" i="4" a="1"/>
  <c r="J307" i="4" s="1"/>
  <c r="R307" i="4" a="1"/>
  <c r="R307" i="4" s="1"/>
  <c r="T307" i="4" s="1" a="1"/>
  <c r="T307" i="4" s="1"/>
  <c r="BD307" i="4" a="1"/>
  <c r="BD307" i="4" s="1"/>
  <c r="BF307" i="4" s="1" a="1"/>
  <c r="BF307" i="4" s="1"/>
  <c r="BB307" i="4" a="1"/>
  <c r="BB307" i="4" s="1"/>
  <c r="BA307" i="4" a="1"/>
  <c r="BA307" i="4" s="1"/>
  <c r="BC307" i="4" a="1"/>
  <c r="BC307" i="4" s="1"/>
  <c r="BE307" i="4" s="1" a="1"/>
  <c r="BE307" i="4" s="1"/>
  <c r="AU307" i="4" a="1"/>
  <c r="AU307" i="4" s="1"/>
  <c r="W307" i="4" l="1"/>
  <c r="V307" i="4"/>
  <c r="X307" i="4"/>
  <c r="Y307" i="4" s="1"/>
  <c r="Z307" i="4" s="1"/>
  <c r="BH307" i="4"/>
  <c r="BG307" i="4"/>
  <c r="BI307" i="4"/>
  <c r="BJ307" i="4" s="1"/>
  <c r="BK307" i="4" s="1"/>
  <c r="AG307" i="4" l="1" a="1"/>
  <c r="AG307" i="4" s="1"/>
  <c r="AC307" i="4" a="1"/>
  <c r="AC307" i="4" s="1"/>
  <c r="AF307" i="4" a="1"/>
  <c r="AF307" i="4" s="1"/>
  <c r="AA307" i="4" a="1"/>
  <c r="AA307" i="4" s="1"/>
  <c r="BW307" i="4" s="1" a="1"/>
  <c r="BW307" i="4" s="1"/>
  <c r="AD307" i="4" a="1"/>
  <c r="AD307" i="4" s="1"/>
  <c r="AB307" i="4" a="1"/>
  <c r="AB307" i="4" s="1"/>
  <c r="AO307" i="4" s="1"/>
  <c r="BL307" i="4" a="1"/>
  <c r="BL307" i="4" s="1"/>
  <c r="AL307" i="4" s="1" a="1"/>
  <c r="AL307" i="4" s="1"/>
  <c r="BO307" i="4" a="1"/>
  <c r="BO307" i="4" s="1"/>
  <c r="BR307" i="4" a="1"/>
  <c r="BR307" i="4" s="1"/>
  <c r="BM307" i="4" a="1"/>
  <c r="BM307" i="4" s="1"/>
  <c r="BZ307" i="4" s="1"/>
  <c r="BQ307" i="4" a="1"/>
  <c r="BQ307" i="4" s="1"/>
  <c r="BN307" i="4" a="1"/>
  <c r="BN307" i="4" s="1"/>
  <c r="BS307" i="4" l="1"/>
  <c r="AE307" i="4"/>
  <c r="AI307" i="4" s="1"/>
  <c r="AH307" i="4"/>
  <c r="BP307" i="4"/>
  <c r="BT307" i="4" s="1"/>
  <c r="AM307" i="4" l="1"/>
  <c r="CB307" i="4"/>
  <c r="CA307" i="4"/>
  <c r="CC307" i="4"/>
  <c r="AR307" i="4"/>
  <c r="AP307" i="4"/>
  <c r="BX307" i="4"/>
  <c r="BY307" i="4" s="1"/>
  <c r="BU307" i="4" s="1"/>
  <c r="BV307" i="4" s="1"/>
  <c r="AQ307" i="4"/>
  <c r="AN307" i="4" l="1"/>
  <c r="AJ307" i="4" s="1"/>
  <c r="AK307" i="4" s="1"/>
  <c r="CD307" i="4" s="1"/>
  <c r="AS308" i="4" l="1"/>
  <c r="H308" i="4"/>
  <c r="I308" i="4" l="1" a="1"/>
  <c r="I308" i="4" s="1"/>
  <c r="K308" i="4" s="1" a="1"/>
  <c r="K308" i="4" s="1"/>
  <c r="AT308" i="4" a="1"/>
  <c r="AT308" i="4" s="1"/>
  <c r="AZ308" i="4" s="1" a="1"/>
  <c r="AZ308" i="4" s="1"/>
  <c r="L308" i="4" l="1" a="1"/>
  <c r="L308" i="4" s="1"/>
  <c r="N308" i="4" a="1"/>
  <c r="N308" i="4" s="1"/>
  <c r="M308" i="4" a="1"/>
  <c r="M308" i="4" s="1"/>
  <c r="O308" i="4" a="1"/>
  <c r="O308" i="4" s="1"/>
  <c r="AY308" i="4" a="1"/>
  <c r="AY308" i="4" s="1"/>
  <c r="AV308" i="4" a="1"/>
  <c r="AV308" i="4" s="1"/>
  <c r="BA308" i="4" a="1"/>
  <c r="BA308" i="4" s="1"/>
  <c r="AU308" i="4" a="1"/>
  <c r="AU308" i="4" s="1"/>
  <c r="BC308" i="4" a="1"/>
  <c r="BC308" i="4" s="1"/>
  <c r="BE308" i="4" s="1" a="1"/>
  <c r="BE308" i="4" s="1"/>
  <c r="BD308" i="4" a="1"/>
  <c r="BD308" i="4" s="1"/>
  <c r="BF308" i="4" s="1" a="1"/>
  <c r="BF308" i="4" s="1"/>
  <c r="BB308" i="4" a="1"/>
  <c r="BB308" i="4" s="1"/>
  <c r="AW308" i="4" a="1"/>
  <c r="AW308" i="4" s="1"/>
  <c r="AX308" i="4" a="1"/>
  <c r="AX308" i="4" s="1"/>
  <c r="Q308" i="4" a="1"/>
  <c r="Q308" i="4" s="1"/>
  <c r="J308" i="4" a="1"/>
  <c r="J308" i="4" s="1"/>
  <c r="P308" i="4" a="1"/>
  <c r="P308" i="4" s="1"/>
  <c r="R308" i="4" a="1"/>
  <c r="R308" i="4" s="1"/>
  <c r="T308" i="4" s="1" a="1"/>
  <c r="T308" i="4" s="1"/>
  <c r="S308" i="4" a="1"/>
  <c r="S308" i="4" s="1"/>
  <c r="U308" i="4" s="1" a="1"/>
  <c r="U308" i="4" s="1"/>
  <c r="X308" i="4" l="1"/>
  <c r="W308" i="4"/>
  <c r="V308" i="4"/>
  <c r="BI308" i="4"/>
  <c r="BH308" i="4"/>
  <c r="BG308" i="4"/>
  <c r="BJ308" i="4" l="1"/>
  <c r="BK308" i="4" s="1"/>
  <c r="BL308" i="4" s="1" a="1"/>
  <c r="BL308" i="4" s="1"/>
  <c r="AL308" i="4" s="1" a="1"/>
  <c r="AL308" i="4" s="1"/>
  <c r="Y308" i="4"/>
  <c r="Z308" i="4" s="1"/>
  <c r="AC308" i="4" s="1" a="1"/>
  <c r="AC308" i="4" s="1"/>
  <c r="AF308" i="4" l="1" a="1"/>
  <c r="AF308" i="4" s="1"/>
  <c r="AA308" i="4" a="1"/>
  <c r="AA308" i="4" s="1"/>
  <c r="BW308" i="4" s="1" a="1"/>
  <c r="BW308" i="4" s="1"/>
  <c r="BM308" i="4" a="1"/>
  <c r="BM308" i="4" s="1"/>
  <c r="BZ308" i="4" s="1"/>
  <c r="AG308" i="4" a="1"/>
  <c r="AG308" i="4" s="1"/>
  <c r="AD308" i="4" a="1"/>
  <c r="AD308" i="4" s="1"/>
  <c r="AE308" i="4" s="1"/>
  <c r="AI308" i="4" s="1"/>
  <c r="BN308" i="4" a="1"/>
  <c r="BN308" i="4" s="1"/>
  <c r="BQ308" i="4" a="1"/>
  <c r="BQ308" i="4" s="1"/>
  <c r="AB308" i="4" a="1"/>
  <c r="AB308" i="4" s="1"/>
  <c r="AO308" i="4" s="1"/>
  <c r="BR308" i="4" a="1"/>
  <c r="BR308" i="4" s="1"/>
  <c r="BO308" i="4" a="1"/>
  <c r="BO308" i="4" s="1"/>
  <c r="AH308" i="4" l="1"/>
  <c r="BS308" i="4"/>
  <c r="BP308" i="4"/>
  <c r="BT308" i="4" s="1"/>
  <c r="BX308" i="4" s="1"/>
  <c r="CC308" i="4" l="1"/>
  <c r="AR308" i="4"/>
  <c r="AQ308" i="4"/>
  <c r="AP308" i="4"/>
  <c r="CA308" i="4"/>
  <c r="CB308" i="4"/>
  <c r="AM308" i="4"/>
  <c r="AN308" i="4" s="1"/>
  <c r="AJ308" i="4" s="1"/>
  <c r="AK308" i="4" s="1"/>
  <c r="BY308" i="4" l="1"/>
  <c r="BU308" i="4" s="1"/>
  <c r="BV308" i="4" s="1"/>
  <c r="CD308" i="4" s="1"/>
  <c r="AS309" i="4" l="1"/>
  <c r="AT309" i="4" s="1" a="1"/>
  <c r="AT309" i="4" s="1"/>
  <c r="AZ309" i="4" s="1" a="1"/>
  <c r="AZ309" i="4" s="1"/>
  <c r="H309" i="4"/>
  <c r="I309" i="4" l="1" a="1"/>
  <c r="I309" i="4" s="1"/>
  <c r="K309" i="4" s="1" a="1"/>
  <c r="K309" i="4" s="1"/>
  <c r="AV309" i="4" a="1"/>
  <c r="AV309" i="4" s="1"/>
  <c r="AY309" i="4" a="1"/>
  <c r="AY309" i="4" s="1"/>
  <c r="AW309" i="4" a="1"/>
  <c r="AW309" i="4" s="1"/>
  <c r="AX309" i="4" a="1"/>
  <c r="AX309" i="4" s="1"/>
  <c r="BA309" i="4" a="1"/>
  <c r="BA309" i="4" s="1"/>
  <c r="BD309" i="4" a="1"/>
  <c r="BD309" i="4" s="1"/>
  <c r="BF309" i="4" s="1" a="1"/>
  <c r="BF309" i="4" s="1"/>
  <c r="AU309" i="4" a="1"/>
  <c r="AU309" i="4" s="1"/>
  <c r="BB309" i="4" a="1"/>
  <c r="BB309" i="4" s="1"/>
  <c r="BC309" i="4" a="1"/>
  <c r="BC309" i="4" s="1"/>
  <c r="BE309" i="4" s="1" a="1"/>
  <c r="BE309" i="4" s="1"/>
  <c r="O309" i="4" l="1" a="1"/>
  <c r="O309" i="4" s="1"/>
  <c r="L309" i="4" a="1"/>
  <c r="L309" i="4" s="1"/>
  <c r="R309" i="4" a="1"/>
  <c r="R309" i="4" s="1"/>
  <c r="T309" i="4" s="1" a="1"/>
  <c r="T309" i="4" s="1"/>
  <c r="N309" i="4" a="1"/>
  <c r="N309" i="4" s="1"/>
  <c r="S309" i="4" a="1"/>
  <c r="S309" i="4" s="1"/>
  <c r="U309" i="4" s="1" a="1"/>
  <c r="U309" i="4" s="1"/>
  <c r="M309" i="4" a="1"/>
  <c r="M309" i="4" s="1"/>
  <c r="J309" i="4" a="1"/>
  <c r="J309" i="4" s="1"/>
  <c r="P309" i="4" a="1"/>
  <c r="P309" i="4" s="1"/>
  <c r="Q309" i="4" a="1"/>
  <c r="Q309" i="4" s="1"/>
  <c r="BG309" i="4"/>
  <c r="BI309" i="4"/>
  <c r="BJ309" i="4" s="1"/>
  <c r="BK309" i="4" s="1"/>
  <c r="BH309" i="4"/>
  <c r="W309" i="4" l="1"/>
  <c r="X309" i="4"/>
  <c r="Y309" i="4" s="1"/>
  <c r="Z309" i="4" s="1"/>
  <c r="AA309" i="4" s="1" a="1"/>
  <c r="AA309" i="4" s="1"/>
  <c r="BW309" i="4" s="1" a="1"/>
  <c r="BW309" i="4" s="1"/>
  <c r="V309" i="4"/>
  <c r="BM309" i="4" a="1"/>
  <c r="BM309" i="4" s="1"/>
  <c r="BZ309" i="4" s="1"/>
  <c r="BO309" i="4" a="1"/>
  <c r="BO309" i="4" s="1"/>
  <c r="BN309" i="4" a="1"/>
  <c r="BN309" i="4" s="1"/>
  <c r="BR309" i="4" a="1"/>
  <c r="BR309" i="4" s="1"/>
  <c r="BL309" i="4" a="1"/>
  <c r="BL309" i="4" s="1"/>
  <c r="AL309" i="4" s="1" a="1"/>
  <c r="AL309" i="4" s="1"/>
  <c r="BQ309" i="4" a="1"/>
  <c r="BQ309" i="4" s="1"/>
  <c r="AC309" i="4" a="1"/>
  <c r="AC309" i="4" s="1"/>
  <c r="AF309" i="4" l="1" a="1"/>
  <c r="AF309" i="4" s="1"/>
  <c r="AD309" i="4" a="1"/>
  <c r="AD309" i="4" s="1"/>
  <c r="BP309" i="4"/>
  <c r="BT309" i="4" s="1"/>
  <c r="AG309" i="4" a="1"/>
  <c r="AG309" i="4" s="1"/>
  <c r="AH309" i="4" s="1"/>
  <c r="AB309" i="4" a="1"/>
  <c r="AB309" i="4" s="1"/>
  <c r="AO309" i="4" s="1"/>
  <c r="AE309" i="4"/>
  <c r="AI309" i="4" s="1"/>
  <c r="BS309" i="4"/>
  <c r="BX309" i="4" l="1"/>
  <c r="AM309" i="4"/>
  <c r="AN309" i="4" s="1"/>
  <c r="AJ309" i="4" s="1"/>
  <c r="AK309" i="4" s="1"/>
  <c r="AQ309" i="4"/>
  <c r="AP309" i="4"/>
  <c r="AR309" i="4"/>
  <c r="CA309" i="4"/>
  <c r="CB309" i="4"/>
  <c r="CC309" i="4"/>
  <c r="BY309" i="4"/>
  <c r="BU309" i="4" s="1"/>
  <c r="BV309" i="4" s="1"/>
  <c r="CD309" i="4" l="1"/>
  <c r="AS310" i="4" s="1"/>
  <c r="H310" i="4" l="1"/>
  <c r="I310" i="4" s="1" a="1"/>
  <c r="I310" i="4" s="1"/>
  <c r="N310" i="4" s="1" a="1"/>
  <c r="N310" i="4" s="1"/>
  <c r="AT310" i="4" a="1"/>
  <c r="AT310" i="4" s="1"/>
  <c r="AV310" i="4" s="1" a="1"/>
  <c r="AV310" i="4" s="1"/>
  <c r="L310" i="4" l="1" a="1"/>
  <c r="L310" i="4" s="1"/>
  <c r="K310" i="4" a="1"/>
  <c r="K310" i="4" s="1"/>
  <c r="M310" i="4" a="1"/>
  <c r="M310" i="4" s="1"/>
  <c r="O310" i="4" a="1"/>
  <c r="O310" i="4" s="1"/>
  <c r="AX310" i="4" a="1"/>
  <c r="AX310" i="4" s="1"/>
  <c r="AW310" i="4" a="1"/>
  <c r="AW310" i="4" s="1"/>
  <c r="AY310" i="4" a="1"/>
  <c r="AY310" i="4" s="1"/>
  <c r="AZ310" i="4" a="1"/>
  <c r="AZ310" i="4" s="1"/>
  <c r="BB310" i="4" a="1"/>
  <c r="BB310" i="4" s="1"/>
  <c r="AU310" i="4" a="1"/>
  <c r="AU310" i="4" s="1"/>
  <c r="BA310" i="4" a="1"/>
  <c r="BA310" i="4" s="1"/>
  <c r="BC310" i="4" a="1"/>
  <c r="BC310" i="4" s="1"/>
  <c r="BE310" i="4" s="1" a="1"/>
  <c r="BE310" i="4" s="1"/>
  <c r="BD310" i="4" a="1"/>
  <c r="BD310" i="4" s="1"/>
  <c r="BF310" i="4" s="1" a="1"/>
  <c r="BF310" i="4" s="1"/>
  <c r="J310" i="4" a="1"/>
  <c r="J310" i="4" s="1"/>
  <c r="P310" i="4" a="1"/>
  <c r="P310" i="4" s="1"/>
  <c r="S310" i="4" a="1"/>
  <c r="S310" i="4" s="1"/>
  <c r="U310" i="4" s="1" a="1"/>
  <c r="U310" i="4" s="1"/>
  <c r="Q310" i="4" a="1"/>
  <c r="Q310" i="4" s="1"/>
  <c r="R310" i="4" a="1"/>
  <c r="R310" i="4" s="1"/>
  <c r="T310" i="4" s="1" a="1"/>
  <c r="T310" i="4" s="1"/>
  <c r="BI310" i="4" l="1"/>
  <c r="BH310" i="4"/>
  <c r="BG310" i="4"/>
  <c r="W310" i="4"/>
  <c r="X310" i="4"/>
  <c r="V310" i="4"/>
  <c r="BJ310" i="4" l="1"/>
  <c r="BK310" i="4" s="1"/>
  <c r="BQ310" i="4" s="1" a="1"/>
  <c r="BQ310" i="4" s="1"/>
  <c r="Y310" i="4"/>
  <c r="Z310" i="4" s="1"/>
  <c r="AA310" i="4" s="1" a="1"/>
  <c r="AA310" i="4" s="1"/>
  <c r="BW310" i="4" s="1" a="1"/>
  <c r="BW310" i="4" s="1"/>
  <c r="BO310" i="4" l="1" a="1"/>
  <c r="BO310" i="4" s="1"/>
  <c r="BR310" i="4" a="1"/>
  <c r="BR310" i="4" s="1"/>
  <c r="BL310" i="4" a="1"/>
  <c r="BL310" i="4" s="1"/>
  <c r="AL310" i="4" s="1" a="1"/>
  <c r="AL310" i="4" s="1"/>
  <c r="BN310" i="4" a="1"/>
  <c r="BN310" i="4" s="1"/>
  <c r="BP310" i="4" s="1"/>
  <c r="BT310" i="4" s="1"/>
  <c r="BM310" i="4" a="1"/>
  <c r="BM310" i="4" s="1"/>
  <c r="BZ310" i="4" s="1"/>
  <c r="AF310" i="4" a="1"/>
  <c r="AF310" i="4" s="1"/>
  <c r="AB310" i="4" a="1"/>
  <c r="AB310" i="4" s="1"/>
  <c r="AO310" i="4" s="1"/>
  <c r="AC310" i="4" a="1"/>
  <c r="AC310" i="4" s="1"/>
  <c r="AD310" i="4" a="1"/>
  <c r="AD310" i="4" s="1"/>
  <c r="AG310" i="4" a="1"/>
  <c r="AG310" i="4" s="1"/>
  <c r="BS310" i="4"/>
  <c r="AH310" i="4" l="1"/>
  <c r="AQ310" i="4" s="1"/>
  <c r="AE310" i="4"/>
  <c r="AI310" i="4" s="1"/>
  <c r="AR310" i="4" l="1"/>
  <c r="CC310" i="4"/>
  <c r="CB310" i="4"/>
  <c r="AP310" i="4"/>
  <c r="CA310" i="4"/>
  <c r="BX310" i="4"/>
  <c r="AM310" i="4"/>
  <c r="BY310" i="4" l="1"/>
  <c r="BU310" i="4" s="1"/>
  <c r="BV310" i="4" s="1"/>
  <c r="AN310" i="4"/>
  <c r="AJ310" i="4" s="1"/>
  <c r="AK310" i="4" s="1"/>
  <c r="CD310" i="4" l="1"/>
  <c r="H311" i="4" s="1"/>
  <c r="I311" i="4" s="1" a="1"/>
  <c r="I311" i="4" s="1"/>
  <c r="M311" i="4" s="1" a="1"/>
  <c r="M311" i="4" s="1"/>
  <c r="S311" i="4" l="1" a="1"/>
  <c r="S311" i="4" s="1"/>
  <c r="U311" i="4" s="1" a="1"/>
  <c r="U311" i="4" s="1"/>
  <c r="P311" i="4" a="1"/>
  <c r="P311" i="4" s="1"/>
  <c r="Q311" i="4" a="1"/>
  <c r="Q311" i="4" s="1"/>
  <c r="J311" i="4" a="1"/>
  <c r="J311" i="4" s="1"/>
  <c r="R311" i="4" a="1"/>
  <c r="R311" i="4" s="1"/>
  <c r="T311" i="4" s="1" a="1"/>
  <c r="T311" i="4" s="1"/>
  <c r="X311" i="4" s="1"/>
  <c r="O311" i="4" a="1"/>
  <c r="O311" i="4" s="1"/>
  <c r="K311" i="4" a="1"/>
  <c r="K311" i="4" s="1"/>
  <c r="L311" i="4" a="1"/>
  <c r="L311" i="4" s="1"/>
  <c r="N311" i="4" a="1"/>
  <c r="N311" i="4" s="1"/>
  <c r="AS311" i="4"/>
  <c r="V311" i="4" l="1"/>
  <c r="W311" i="4"/>
  <c r="AT311" i="4" a="1"/>
  <c r="AT311" i="4" s="1"/>
  <c r="AX311" i="4" s="1" a="1"/>
  <c r="AX311" i="4" s="1"/>
  <c r="Y311" i="4"/>
  <c r="Z311" i="4" s="1"/>
  <c r="AF311" i="4" s="1" a="1"/>
  <c r="AF311" i="4" s="1"/>
  <c r="AY311" i="4" l="1" a="1"/>
  <c r="AY311" i="4" s="1"/>
  <c r="AA311" i="4" a="1"/>
  <c r="AA311" i="4" s="1"/>
  <c r="AG311" i="4" a="1"/>
  <c r="AG311" i="4" s="1"/>
  <c r="AH311" i="4" s="1"/>
  <c r="AZ311" i="4" a="1"/>
  <c r="AZ311" i="4" s="1"/>
  <c r="AV311" i="4" a="1"/>
  <c r="AV311" i="4" s="1"/>
  <c r="AC311" i="4" a="1"/>
  <c r="AC311" i="4" s="1"/>
  <c r="AB311" i="4" a="1"/>
  <c r="AB311" i="4" s="1"/>
  <c r="AO311" i="4" s="1"/>
  <c r="AW311" i="4" a="1"/>
  <c r="AW311" i="4" s="1"/>
  <c r="BB311" i="4" a="1"/>
  <c r="BB311" i="4" s="1"/>
  <c r="BC311" i="4" a="1"/>
  <c r="BC311" i="4" s="1"/>
  <c r="BE311" i="4" s="1" a="1"/>
  <c r="BE311" i="4" s="1"/>
  <c r="BD311" i="4" a="1"/>
  <c r="BD311" i="4" s="1"/>
  <c r="BF311" i="4" s="1" a="1"/>
  <c r="BF311" i="4" s="1"/>
  <c r="BA311" i="4" a="1"/>
  <c r="BA311" i="4" s="1"/>
  <c r="BW311" i="4" s="1" a="1"/>
  <c r="BW311" i="4" s="1"/>
  <c r="AU311" i="4" a="1"/>
  <c r="AU311" i="4" s="1"/>
  <c r="AD311" i="4" a="1"/>
  <c r="AD311" i="4" s="1"/>
  <c r="AE311" i="4" l="1"/>
  <c r="AI311" i="4" s="1"/>
  <c r="BI311" i="4"/>
  <c r="BJ311" i="4" s="1"/>
  <c r="BK311" i="4" s="1"/>
  <c r="BH311" i="4"/>
  <c r="BG311" i="4"/>
  <c r="BX311" i="4"/>
  <c r="BL311" i="4" l="1" a="1"/>
  <c r="BL311" i="4" s="1"/>
  <c r="AL311" i="4" s="1" a="1"/>
  <c r="AL311" i="4" s="1"/>
  <c r="BQ311" i="4" a="1"/>
  <c r="BQ311" i="4" s="1"/>
  <c r="BN311" i="4" a="1"/>
  <c r="BN311" i="4" s="1"/>
  <c r="BO311" i="4" a="1"/>
  <c r="BO311" i="4" s="1"/>
  <c r="BR311" i="4" a="1"/>
  <c r="BR311" i="4" s="1"/>
  <c r="BM311" i="4" a="1"/>
  <c r="BM311" i="4" s="1"/>
  <c r="BZ311" i="4" s="1"/>
  <c r="BP311" i="4" l="1"/>
  <c r="BT311" i="4" s="1"/>
  <c r="BS311" i="4"/>
  <c r="CA311" i="4" s="1"/>
  <c r="AR311" i="4" l="1"/>
  <c r="AM311" i="4"/>
  <c r="AN311" i="4" s="1"/>
  <c r="AJ311" i="4" s="1"/>
  <c r="AK311" i="4" s="1"/>
  <c r="AQ311" i="4"/>
  <c r="CB311" i="4"/>
  <c r="CC311" i="4"/>
  <c r="AP311" i="4"/>
  <c r="BY311" i="4"/>
  <c r="BU311" i="4" s="1"/>
  <c r="BV311" i="4" s="1"/>
  <c r="CD311" i="4" l="1"/>
  <c r="AS312" i="4" s="1"/>
  <c r="H312" i="4" l="1"/>
  <c r="I312" i="4" s="1" a="1"/>
  <c r="I312" i="4" s="1"/>
  <c r="N312" i="4" s="1" a="1"/>
  <c r="N312" i="4" s="1"/>
  <c r="AT312" i="4" a="1"/>
  <c r="AT312" i="4" s="1"/>
  <c r="AY312" i="4" s="1" a="1"/>
  <c r="AY312" i="4" s="1"/>
  <c r="O312" i="4" l="1" a="1"/>
  <c r="O312" i="4" s="1"/>
  <c r="AW312" i="4" a="1"/>
  <c r="AW312" i="4" s="1"/>
  <c r="K312" i="4" a="1"/>
  <c r="K312" i="4" s="1"/>
  <c r="L312" i="4" a="1"/>
  <c r="L312" i="4" s="1"/>
  <c r="AZ312" i="4" a="1"/>
  <c r="AZ312" i="4" s="1"/>
  <c r="AV312" i="4" a="1"/>
  <c r="AV312" i="4" s="1"/>
  <c r="AX312" i="4" a="1"/>
  <c r="AX312" i="4" s="1"/>
  <c r="BD312" i="4" a="1"/>
  <c r="BD312" i="4" s="1"/>
  <c r="BF312" i="4" s="1" a="1"/>
  <c r="BF312" i="4" s="1"/>
  <c r="BA312" i="4" a="1"/>
  <c r="BA312" i="4" s="1"/>
  <c r="BB312" i="4" a="1"/>
  <c r="BB312" i="4" s="1"/>
  <c r="BC312" i="4" a="1"/>
  <c r="BC312" i="4" s="1"/>
  <c r="BE312" i="4" s="1" a="1"/>
  <c r="BE312" i="4" s="1"/>
  <c r="AU312" i="4" a="1"/>
  <c r="AU312" i="4" s="1"/>
  <c r="M312" i="4" a="1"/>
  <c r="M312" i="4" s="1"/>
  <c r="J312" i="4" a="1"/>
  <c r="J312" i="4" s="1"/>
  <c r="S312" i="4" a="1"/>
  <c r="S312" i="4" s="1"/>
  <c r="U312" i="4" s="1" a="1"/>
  <c r="U312" i="4" s="1"/>
  <c r="P312" i="4" a="1"/>
  <c r="P312" i="4" s="1"/>
  <c r="Q312" i="4" a="1"/>
  <c r="Q312" i="4" s="1"/>
  <c r="R312" i="4" a="1"/>
  <c r="R312" i="4" s="1"/>
  <c r="T312" i="4" s="1" a="1"/>
  <c r="T312" i="4" s="1"/>
  <c r="BG312" i="4" l="1"/>
  <c r="BI312" i="4"/>
  <c r="BJ312" i="4" s="1"/>
  <c r="BK312" i="4" s="1"/>
  <c r="BH312" i="4"/>
  <c r="W312" i="4"/>
  <c r="V312" i="4"/>
  <c r="X312" i="4"/>
  <c r="Y312" i="4" s="1"/>
  <c r="Z312" i="4" s="1"/>
  <c r="AB312" i="4" l="1" a="1"/>
  <c r="AB312" i="4" s="1"/>
  <c r="AO312" i="4" s="1"/>
  <c r="AG312" i="4" a="1"/>
  <c r="AG312" i="4" s="1"/>
  <c r="AA312" i="4" a="1"/>
  <c r="AA312" i="4" s="1"/>
  <c r="BW312" i="4" s="1" a="1"/>
  <c r="BW312" i="4" s="1"/>
  <c r="AD312" i="4" a="1"/>
  <c r="AD312" i="4" s="1"/>
  <c r="AC312" i="4" a="1"/>
  <c r="AC312" i="4" s="1"/>
  <c r="AF312" i="4" a="1"/>
  <c r="AF312" i="4" s="1"/>
  <c r="BL312" i="4" a="1"/>
  <c r="BL312" i="4" s="1"/>
  <c r="AL312" i="4" s="1" a="1"/>
  <c r="AL312" i="4" s="1"/>
  <c r="BR312" i="4" a="1"/>
  <c r="BR312" i="4" s="1"/>
  <c r="BN312" i="4" a="1"/>
  <c r="BN312" i="4" s="1"/>
  <c r="BO312" i="4" a="1"/>
  <c r="BO312" i="4" s="1"/>
  <c r="BM312" i="4" a="1"/>
  <c r="BM312" i="4" s="1"/>
  <c r="BZ312" i="4" s="1"/>
  <c r="BQ312" i="4" a="1"/>
  <c r="BQ312" i="4" s="1"/>
  <c r="AE312" i="4" l="1"/>
  <c r="BS312" i="4"/>
  <c r="BP312" i="4"/>
  <c r="BT312" i="4" s="1"/>
  <c r="AH312" i="4"/>
  <c r="AI312" i="4"/>
  <c r="CA312" i="4" l="1"/>
  <c r="CC312" i="4"/>
  <c r="CB312" i="4"/>
  <c r="BX312" i="4"/>
  <c r="AR312" i="4"/>
  <c r="AP312" i="4"/>
  <c r="AQ312" i="4"/>
  <c r="AM312" i="4"/>
  <c r="AN312" i="4" s="1"/>
  <c r="AJ312" i="4" s="1"/>
  <c r="AK312" i="4" s="1"/>
  <c r="BY312" i="4" l="1"/>
  <c r="BU312" i="4" s="1"/>
  <c r="BV312" i="4" s="1"/>
  <c r="CD312" i="4" s="1"/>
  <c r="H313" i="4" l="1"/>
  <c r="AS313" i="4"/>
  <c r="AT313" i="4" l="1" a="1"/>
  <c r="AT313" i="4" s="1"/>
  <c r="AZ313" i="4" s="1" a="1"/>
  <c r="AZ313" i="4" s="1"/>
  <c r="AV313" i="4" a="1"/>
  <c r="AV313" i="4" s="1"/>
  <c r="AW313" i="4" a="1"/>
  <c r="AW313" i="4" s="1"/>
  <c r="AY313" i="4" a="1"/>
  <c r="AY313" i="4" s="1"/>
  <c r="I313" i="4" a="1"/>
  <c r="I313" i="4" s="1"/>
  <c r="N313" i="4" s="1" a="1"/>
  <c r="N313" i="4" s="1"/>
  <c r="L313" i="4" l="1" a="1"/>
  <c r="L313" i="4" s="1"/>
  <c r="AX313" i="4" a="1"/>
  <c r="AX313" i="4" s="1"/>
  <c r="M313" i="4" a="1"/>
  <c r="M313" i="4" s="1"/>
  <c r="K313" i="4" a="1"/>
  <c r="K313" i="4" s="1"/>
  <c r="O313" i="4" a="1"/>
  <c r="O313" i="4" s="1"/>
  <c r="P313" i="4" a="1"/>
  <c r="P313" i="4" s="1"/>
  <c r="Q313" i="4" a="1"/>
  <c r="Q313" i="4" s="1"/>
  <c r="R313" i="4" a="1"/>
  <c r="R313" i="4" s="1"/>
  <c r="T313" i="4" s="1" a="1"/>
  <c r="T313" i="4" s="1"/>
  <c r="J313" i="4" a="1"/>
  <c r="J313" i="4" s="1"/>
  <c r="S313" i="4" a="1"/>
  <c r="S313" i="4" s="1"/>
  <c r="U313" i="4" s="1" a="1"/>
  <c r="U313" i="4" s="1"/>
  <c r="BB313" i="4" a="1"/>
  <c r="BB313" i="4" s="1"/>
  <c r="BC313" i="4" a="1"/>
  <c r="BC313" i="4" s="1"/>
  <c r="BE313" i="4" s="1" a="1"/>
  <c r="BE313" i="4" s="1"/>
  <c r="BD313" i="4" a="1"/>
  <c r="BD313" i="4" s="1"/>
  <c r="BF313" i="4" s="1" a="1"/>
  <c r="BF313" i="4" s="1"/>
  <c r="AU313" i="4" a="1"/>
  <c r="AU313" i="4" s="1"/>
  <c r="BA313" i="4" a="1"/>
  <c r="BA313" i="4" s="1"/>
  <c r="BH313" i="4" l="1"/>
  <c r="BI313" i="4"/>
  <c r="BJ313" i="4" s="1"/>
  <c r="BK313" i="4" s="1"/>
  <c r="BG313" i="4"/>
  <c r="X313" i="4"/>
  <c r="W313" i="4"/>
  <c r="V313" i="4"/>
  <c r="Y313" i="4" l="1"/>
  <c r="Z313" i="4" s="1"/>
  <c r="AC313" i="4" s="1" a="1"/>
  <c r="AC313" i="4" s="1"/>
  <c r="BN313" i="4" a="1"/>
  <c r="BN313" i="4" s="1"/>
  <c r="BL313" i="4" a="1"/>
  <c r="BL313" i="4" s="1"/>
  <c r="AL313" i="4" s="1" a="1"/>
  <c r="AL313" i="4" s="1"/>
  <c r="BR313" i="4" a="1"/>
  <c r="BR313" i="4" s="1"/>
  <c r="BM313" i="4" a="1"/>
  <c r="BM313" i="4" s="1"/>
  <c r="BZ313" i="4" s="1"/>
  <c r="BQ313" i="4" a="1"/>
  <c r="BQ313" i="4" s="1"/>
  <c r="BO313" i="4" a="1"/>
  <c r="BO313" i="4" s="1"/>
  <c r="AD313" i="4" l="1" a="1"/>
  <c r="AD313" i="4" s="1"/>
  <c r="AF313" i="4" a="1"/>
  <c r="AF313" i="4" s="1"/>
  <c r="AA313" i="4" a="1"/>
  <c r="AA313" i="4" s="1"/>
  <c r="BW313" i="4" s="1" a="1"/>
  <c r="BW313" i="4" s="1"/>
  <c r="AG313" i="4" a="1"/>
  <c r="AG313" i="4" s="1"/>
  <c r="AB313" i="4" a="1"/>
  <c r="AB313" i="4" s="1"/>
  <c r="AO313" i="4" s="1"/>
  <c r="AE313" i="4"/>
  <c r="AI313" i="4" s="1"/>
  <c r="BP313" i="4"/>
  <c r="BT313" i="4" s="1"/>
  <c r="BS313" i="4"/>
  <c r="AH313" i="4" l="1"/>
  <c r="BX313" i="4" s="1"/>
  <c r="AM313" i="4"/>
  <c r="CB313" i="4" l="1"/>
  <c r="CA313" i="4"/>
  <c r="AP313" i="4"/>
  <c r="AN313" i="4"/>
  <c r="AJ313" i="4" s="1"/>
  <c r="AK313" i="4" s="1"/>
  <c r="CC313" i="4"/>
  <c r="AQ313" i="4"/>
  <c r="AR313" i="4"/>
  <c r="BY313" i="4"/>
  <c r="BU313" i="4" s="1"/>
  <c r="BV313" i="4" s="1"/>
  <c r="CD313" i="4" l="1"/>
  <c r="H314" i="4" s="1"/>
  <c r="I314" i="4" s="1" a="1"/>
  <c r="I314" i="4" s="1"/>
  <c r="O314" i="4" s="1" a="1"/>
  <c r="O314" i="4" s="1"/>
  <c r="AS314" i="4" l="1"/>
  <c r="Q314" i="4" a="1"/>
  <c r="Q314" i="4" s="1"/>
  <c r="R314" i="4" a="1"/>
  <c r="R314" i="4" s="1"/>
  <c r="T314" i="4" s="1" a="1"/>
  <c r="T314" i="4" s="1"/>
  <c r="N314" i="4" a="1"/>
  <c r="N314" i="4" s="1"/>
  <c r="S314" i="4" a="1"/>
  <c r="S314" i="4" s="1"/>
  <c r="U314" i="4" s="1" a="1"/>
  <c r="U314" i="4" s="1"/>
  <c r="K314" i="4" a="1"/>
  <c r="K314" i="4" s="1"/>
  <c r="P314" i="4" a="1"/>
  <c r="P314" i="4" s="1"/>
  <c r="J314" i="4" a="1"/>
  <c r="J314" i="4" s="1"/>
  <c r="M314" i="4" a="1"/>
  <c r="M314" i="4" s="1"/>
  <c r="L314" i="4" a="1"/>
  <c r="L314" i="4" s="1"/>
  <c r="AT314" i="4" a="1"/>
  <c r="AT314" i="4" s="1"/>
  <c r="AX314" i="4" s="1" a="1"/>
  <c r="AX314" i="4" s="1"/>
  <c r="W314" i="4" l="1"/>
  <c r="X314" i="4"/>
  <c r="Y314" i="4" s="1"/>
  <c r="Z314" i="4" s="1"/>
  <c r="AF314" i="4" s="1" a="1"/>
  <c r="AF314" i="4" s="1"/>
  <c r="V314" i="4"/>
  <c r="AV314" i="4" a="1"/>
  <c r="AV314" i="4" s="1"/>
  <c r="AW314" i="4" a="1"/>
  <c r="AW314" i="4" s="1"/>
  <c r="AY314" i="4" a="1"/>
  <c r="AY314" i="4" s="1"/>
  <c r="AZ314" i="4" a="1"/>
  <c r="AZ314" i="4" s="1"/>
  <c r="BB314" i="4" a="1"/>
  <c r="BB314" i="4" s="1"/>
  <c r="BC314" i="4" a="1"/>
  <c r="BC314" i="4" s="1"/>
  <c r="BE314" i="4" s="1" a="1"/>
  <c r="BE314" i="4" s="1"/>
  <c r="BD314" i="4" a="1"/>
  <c r="BD314" i="4" s="1"/>
  <c r="BF314" i="4" s="1" a="1"/>
  <c r="BF314" i="4" s="1"/>
  <c r="BA314" i="4" a="1"/>
  <c r="BA314" i="4" s="1"/>
  <c r="AU314" i="4" a="1"/>
  <c r="AU314" i="4" s="1"/>
  <c r="BH314" i="4" l="1"/>
  <c r="BG314" i="4"/>
  <c r="BI314" i="4"/>
  <c r="BJ314" i="4" s="1"/>
  <c r="BK314" i="4" s="1"/>
  <c r="AD314" i="4" a="1"/>
  <c r="AD314" i="4" s="1"/>
  <c r="AA314" i="4" a="1"/>
  <c r="AA314" i="4" s="1"/>
  <c r="BW314" i="4" s="1" a="1"/>
  <c r="BW314" i="4" s="1"/>
  <c r="AC314" i="4" a="1"/>
  <c r="AC314" i="4" s="1"/>
  <c r="AG314" i="4" a="1"/>
  <c r="AG314" i="4" s="1"/>
  <c r="AH314" i="4" s="1"/>
  <c r="AB314" i="4" a="1"/>
  <c r="AB314" i="4" s="1"/>
  <c r="AO314" i="4" s="1"/>
  <c r="BN314" i="4" l="1" a="1"/>
  <c r="BN314" i="4" s="1"/>
  <c r="BQ314" i="4" a="1"/>
  <c r="BQ314" i="4" s="1"/>
  <c r="BR314" i="4" a="1"/>
  <c r="BR314" i="4" s="1"/>
  <c r="BO314" i="4" a="1"/>
  <c r="BO314" i="4" s="1"/>
  <c r="BP314" i="4" s="1"/>
  <c r="BM314" i="4" a="1"/>
  <c r="BM314" i="4" s="1"/>
  <c r="BZ314" i="4" s="1"/>
  <c r="BL314" i="4" a="1"/>
  <c r="BL314" i="4" s="1"/>
  <c r="AL314" i="4" s="1" a="1"/>
  <c r="AL314" i="4" s="1"/>
  <c r="AE314" i="4"/>
  <c r="AI314" i="4" s="1"/>
  <c r="BS314" i="4" l="1"/>
  <c r="AR314" i="4" s="1"/>
  <c r="BT314" i="4"/>
  <c r="BX314" i="4"/>
  <c r="CA314" i="4" l="1"/>
  <c r="AM314" i="4"/>
  <c r="AQ314" i="4"/>
  <c r="AP314" i="4"/>
  <c r="CC314" i="4"/>
  <c r="CB314" i="4"/>
  <c r="BY314" i="4"/>
  <c r="BU314" i="4" s="1"/>
  <c r="BV314" i="4" s="1"/>
  <c r="AN314" i="4"/>
  <c r="AJ314" i="4" s="1"/>
  <c r="AK314" i="4" s="1"/>
  <c r="CD314" i="4" l="1"/>
  <c r="H315" i="4" s="1"/>
  <c r="AS315" i="4" l="1"/>
  <c r="AT315" i="4" s="1" a="1"/>
  <c r="AT315" i="4" s="1"/>
  <c r="AZ315" i="4" s="1" a="1"/>
  <c r="AZ315" i="4" s="1"/>
  <c r="I315" i="4" a="1"/>
  <c r="I315" i="4" s="1"/>
  <c r="M315" i="4" s="1" a="1"/>
  <c r="M315" i="4" s="1"/>
  <c r="K315" i="4" l="1" a="1"/>
  <c r="K315" i="4" s="1"/>
  <c r="L315" i="4" a="1"/>
  <c r="L315" i="4" s="1"/>
  <c r="N315" i="4" a="1"/>
  <c r="N315" i="4" s="1"/>
  <c r="O315" i="4" a="1"/>
  <c r="O315" i="4" s="1"/>
  <c r="AW315" i="4" a="1"/>
  <c r="AW315" i="4" s="1"/>
  <c r="AY315" i="4" a="1"/>
  <c r="AY315" i="4" s="1"/>
  <c r="AV315" i="4" a="1"/>
  <c r="AV315" i="4" s="1"/>
  <c r="AX315" i="4" a="1"/>
  <c r="AX315" i="4" s="1"/>
  <c r="BB315" i="4" a="1"/>
  <c r="BB315" i="4" s="1"/>
  <c r="BA315" i="4" a="1"/>
  <c r="BA315" i="4" s="1"/>
  <c r="AU315" i="4" a="1"/>
  <c r="AU315" i="4" s="1"/>
  <c r="BD315" i="4" a="1"/>
  <c r="BD315" i="4" s="1"/>
  <c r="BF315" i="4" s="1" a="1"/>
  <c r="BF315" i="4" s="1"/>
  <c r="BC315" i="4" a="1"/>
  <c r="BC315" i="4" s="1"/>
  <c r="BE315" i="4" s="1" a="1"/>
  <c r="BE315" i="4" s="1"/>
  <c r="R315" i="4" a="1"/>
  <c r="R315" i="4" s="1"/>
  <c r="T315" i="4" s="1" a="1"/>
  <c r="T315" i="4" s="1"/>
  <c r="J315" i="4" a="1"/>
  <c r="J315" i="4" s="1"/>
  <c r="P315" i="4" a="1"/>
  <c r="P315" i="4" s="1"/>
  <c r="S315" i="4" a="1"/>
  <c r="S315" i="4" s="1"/>
  <c r="U315" i="4" s="1" a="1"/>
  <c r="U315" i="4" s="1"/>
  <c r="Q315" i="4" a="1"/>
  <c r="Q315" i="4" s="1"/>
  <c r="W315" i="4" l="1"/>
  <c r="X315" i="4"/>
  <c r="V315" i="4"/>
  <c r="BI315" i="4"/>
  <c r="BG315" i="4"/>
  <c r="BH315" i="4"/>
  <c r="Y315" i="4" l="1"/>
  <c r="Z315" i="4" s="1"/>
  <c r="AF315" i="4" s="1" a="1"/>
  <c r="AF315" i="4" s="1"/>
  <c r="BJ315" i="4"/>
  <c r="BK315" i="4" s="1"/>
  <c r="AC315" i="4" l="1" a="1"/>
  <c r="AC315" i="4" s="1"/>
  <c r="AD315" i="4" a="1"/>
  <c r="AD315" i="4" s="1"/>
  <c r="AA315" i="4" a="1"/>
  <c r="AA315" i="4" s="1"/>
  <c r="BW315" i="4" s="1" a="1"/>
  <c r="BW315" i="4" s="1"/>
  <c r="AG315" i="4" a="1"/>
  <c r="AG315" i="4" s="1"/>
  <c r="AH315" i="4" s="1"/>
  <c r="AB315" i="4" a="1"/>
  <c r="AB315" i="4" s="1"/>
  <c r="AO315" i="4" s="1"/>
  <c r="BR315" i="4" a="1"/>
  <c r="BR315" i="4" s="1"/>
  <c r="BO315" i="4" a="1"/>
  <c r="BO315" i="4" s="1"/>
  <c r="BL315" i="4" a="1"/>
  <c r="BL315" i="4" s="1"/>
  <c r="AL315" i="4" s="1" a="1"/>
  <c r="AL315" i="4" s="1"/>
  <c r="BQ315" i="4" a="1"/>
  <c r="BQ315" i="4" s="1"/>
  <c r="BM315" i="4" a="1"/>
  <c r="BM315" i="4" s="1"/>
  <c r="BZ315" i="4" s="1"/>
  <c r="BN315" i="4" a="1"/>
  <c r="BN315" i="4" s="1"/>
  <c r="AE315" i="4" l="1"/>
  <c r="AI315" i="4" s="1"/>
  <c r="BX315" i="4" s="1"/>
  <c r="BP315" i="4"/>
  <c r="BT315" i="4" s="1"/>
  <c r="BS315" i="4"/>
  <c r="CC315" i="4" s="1"/>
  <c r="CB315" i="4" l="1"/>
  <c r="AM315" i="4"/>
  <c r="AN315" i="4" s="1"/>
  <c r="AJ315" i="4" s="1"/>
  <c r="AK315" i="4" s="1"/>
  <c r="AQ315" i="4"/>
  <c r="AP315" i="4"/>
  <c r="AR315" i="4"/>
  <c r="BY315" i="4"/>
  <c r="BU315" i="4" s="1"/>
  <c r="BV315" i="4" s="1"/>
  <c r="CA315" i="4"/>
  <c r="CD315" i="4" l="1"/>
  <c r="AS316" i="4" s="1"/>
  <c r="H316" i="4" l="1"/>
  <c r="AT316" i="4" a="1"/>
  <c r="AT316" i="4" s="1"/>
  <c r="AV316" i="4" s="1" a="1"/>
  <c r="AV316" i="4" s="1"/>
  <c r="AZ316" i="4" l="1" a="1"/>
  <c r="AZ316" i="4" s="1"/>
  <c r="AX316" i="4" a="1"/>
  <c r="AX316" i="4" s="1"/>
  <c r="AY316" i="4" a="1"/>
  <c r="AY316" i="4" s="1"/>
  <c r="I316" i="4" a="1"/>
  <c r="I316" i="4" s="1"/>
  <c r="K316" i="4" s="1" a="1"/>
  <c r="K316" i="4" s="1"/>
  <c r="M316" i="4" a="1"/>
  <c r="M316" i="4" s="1"/>
  <c r="AW316" i="4" a="1"/>
  <c r="AW316" i="4" s="1"/>
  <c r="BC316" i="4" a="1"/>
  <c r="BC316" i="4" s="1"/>
  <c r="BE316" i="4" s="1" a="1"/>
  <c r="BE316" i="4" s="1"/>
  <c r="AU316" i="4" a="1"/>
  <c r="AU316" i="4" s="1"/>
  <c r="BD316" i="4" a="1"/>
  <c r="BD316" i="4" s="1"/>
  <c r="BF316" i="4" s="1" a="1"/>
  <c r="BF316" i="4" s="1"/>
  <c r="BA316" i="4" a="1"/>
  <c r="BA316" i="4" s="1"/>
  <c r="BB316" i="4" a="1"/>
  <c r="BB316" i="4" s="1"/>
  <c r="N316" i="4" l="1" a="1"/>
  <c r="N316" i="4" s="1"/>
  <c r="L316" i="4" a="1"/>
  <c r="L316" i="4" s="1"/>
  <c r="S316" i="4" a="1"/>
  <c r="S316" i="4" s="1"/>
  <c r="U316" i="4" s="1" a="1"/>
  <c r="U316" i="4" s="1"/>
  <c r="O316" i="4" a="1"/>
  <c r="O316" i="4" s="1"/>
  <c r="R316" i="4" a="1"/>
  <c r="R316" i="4" s="1"/>
  <c r="T316" i="4" s="1" a="1"/>
  <c r="T316" i="4" s="1"/>
  <c r="Q316" i="4" a="1"/>
  <c r="Q316" i="4" s="1"/>
  <c r="J316" i="4" a="1"/>
  <c r="J316" i="4" s="1"/>
  <c r="P316" i="4" a="1"/>
  <c r="P316" i="4" s="1"/>
  <c r="BI316" i="4"/>
  <c r="BH316" i="4"/>
  <c r="BG316" i="4"/>
  <c r="W316" i="4" l="1"/>
  <c r="V316" i="4"/>
  <c r="X316" i="4"/>
  <c r="Y316" i="4" s="1"/>
  <c r="Z316" i="4" s="1"/>
  <c r="AD316" i="4" s="1" a="1"/>
  <c r="AD316" i="4" s="1"/>
  <c r="BJ316" i="4"/>
  <c r="BK316" i="4" s="1"/>
  <c r="BQ316" i="4" s="1" a="1"/>
  <c r="BQ316" i="4" s="1"/>
  <c r="AG316" i="4" l="1" a="1"/>
  <c r="AG316" i="4" s="1"/>
  <c r="AC316" i="4" a="1"/>
  <c r="AC316" i="4" s="1"/>
  <c r="AB316" i="4" a="1"/>
  <c r="AB316" i="4" s="1"/>
  <c r="AO316" i="4" s="1"/>
  <c r="AF316" i="4" a="1"/>
  <c r="AF316" i="4" s="1"/>
  <c r="AA316" i="4" a="1"/>
  <c r="AA316" i="4" s="1"/>
  <c r="BW316" i="4" s="1" a="1"/>
  <c r="BW316" i="4" s="1"/>
  <c r="BO316" i="4" a="1"/>
  <c r="BO316" i="4" s="1"/>
  <c r="BL316" i="4" a="1"/>
  <c r="BL316" i="4" s="1"/>
  <c r="AL316" i="4" s="1" a="1"/>
  <c r="AL316" i="4" s="1"/>
  <c r="BN316" i="4" a="1"/>
  <c r="BN316" i="4" s="1"/>
  <c r="BR316" i="4" a="1"/>
  <c r="BR316" i="4" s="1"/>
  <c r="BS316" i="4" s="1"/>
  <c r="BM316" i="4" a="1"/>
  <c r="BM316" i="4" s="1"/>
  <c r="BZ316" i="4" s="1"/>
  <c r="AE316" i="4"/>
  <c r="AI316" i="4" l="1"/>
  <c r="AH316" i="4"/>
  <c r="BX316" i="4" s="1"/>
  <c r="BP316" i="4"/>
  <c r="BT316" i="4" s="1"/>
  <c r="AM316" i="4" s="1"/>
  <c r="AP316" i="4" l="1"/>
  <c r="CA316" i="4"/>
  <c r="AR316" i="4"/>
  <c r="CC316" i="4"/>
  <c r="AQ316" i="4"/>
  <c r="CB316" i="4"/>
  <c r="AN316" i="4"/>
  <c r="AJ316" i="4" s="1"/>
  <c r="AK316" i="4" s="1"/>
  <c r="BY316" i="4"/>
  <c r="BU316" i="4" s="1"/>
  <c r="BV316" i="4" s="1"/>
  <c r="CD316" i="4" l="1"/>
  <c r="H317" i="4" s="1"/>
  <c r="AS317" i="4" l="1"/>
  <c r="AT317" i="4" s="1" a="1"/>
  <c r="AT317" i="4" s="1"/>
  <c r="AZ317" i="4" s="1" a="1"/>
  <c r="AZ317" i="4" s="1"/>
  <c r="I317" i="4" a="1"/>
  <c r="I317" i="4" s="1"/>
  <c r="N317" i="4" s="1" a="1"/>
  <c r="N317" i="4" s="1"/>
  <c r="BC317" i="4" l="1" a="1"/>
  <c r="BC317" i="4" s="1"/>
  <c r="BE317" i="4" s="1" a="1"/>
  <c r="BE317" i="4" s="1"/>
  <c r="O317" i="4" a="1"/>
  <c r="O317" i="4" s="1"/>
  <c r="AW317" i="4" a="1"/>
  <c r="AW317" i="4" s="1"/>
  <c r="AV317" i="4" a="1"/>
  <c r="AV317" i="4" s="1"/>
  <c r="AY317" i="4" a="1"/>
  <c r="AY317" i="4" s="1"/>
  <c r="AX317" i="4" a="1"/>
  <c r="AX317" i="4" s="1"/>
  <c r="BB317" i="4" a="1"/>
  <c r="BB317" i="4" s="1"/>
  <c r="AU317" i="4" a="1"/>
  <c r="AU317" i="4" s="1"/>
  <c r="BA317" i="4" a="1"/>
  <c r="BA317" i="4" s="1"/>
  <c r="S317" i="4" a="1"/>
  <c r="S317" i="4" s="1"/>
  <c r="U317" i="4" s="1" a="1"/>
  <c r="U317" i="4" s="1"/>
  <c r="R317" i="4" a="1"/>
  <c r="R317" i="4" s="1"/>
  <c r="T317" i="4" s="1" a="1"/>
  <c r="T317" i="4" s="1"/>
  <c r="BD317" i="4" a="1"/>
  <c r="BD317" i="4" s="1"/>
  <c r="BF317" i="4" s="1" a="1"/>
  <c r="BF317" i="4" s="1"/>
  <c r="BI317" i="4" s="1"/>
  <c r="P317" i="4" a="1"/>
  <c r="P317" i="4" s="1"/>
  <c r="J317" i="4" a="1"/>
  <c r="J317" i="4" s="1"/>
  <c r="Q317" i="4" a="1"/>
  <c r="Q317" i="4" s="1"/>
  <c r="K317" i="4" a="1"/>
  <c r="K317" i="4" s="1"/>
  <c r="M317" i="4" a="1"/>
  <c r="M317" i="4" s="1"/>
  <c r="L317" i="4" a="1"/>
  <c r="L317" i="4" s="1"/>
  <c r="W317" i="4" l="1"/>
  <c r="X317" i="4"/>
  <c r="Y317" i="4" s="1"/>
  <c r="Z317" i="4" s="1"/>
  <c r="AB317" i="4" s="1" a="1"/>
  <c r="AB317" i="4" s="1"/>
  <c r="AO317" i="4" s="1"/>
  <c r="V317" i="4"/>
  <c r="BG317" i="4"/>
  <c r="BJ317" i="4" s="1"/>
  <c r="BK317" i="4" s="1"/>
  <c r="BM317" i="4" s="1" a="1"/>
  <c r="BM317" i="4" s="1"/>
  <c r="BZ317" i="4" s="1"/>
  <c r="BH317" i="4"/>
  <c r="BO317" i="4" l="1" a="1"/>
  <c r="BO317" i="4" s="1"/>
  <c r="BR317" i="4" a="1"/>
  <c r="BR317" i="4" s="1"/>
  <c r="BQ317" i="4" a="1"/>
  <c r="BQ317" i="4" s="1"/>
  <c r="BL317" i="4" a="1"/>
  <c r="BL317" i="4" s="1"/>
  <c r="AL317" i="4" s="1" a="1"/>
  <c r="AL317" i="4" s="1"/>
  <c r="BN317" i="4" a="1"/>
  <c r="BN317" i="4" s="1"/>
  <c r="BP317" i="4" s="1"/>
  <c r="AF317" i="4" a="1"/>
  <c r="AF317" i="4" s="1"/>
  <c r="AD317" i="4" a="1"/>
  <c r="AD317" i="4" s="1"/>
  <c r="AA317" i="4" a="1"/>
  <c r="AA317" i="4" s="1"/>
  <c r="BW317" i="4" s="1" a="1"/>
  <c r="BW317" i="4" s="1"/>
  <c r="AC317" i="4" a="1"/>
  <c r="AC317" i="4" s="1"/>
  <c r="AG317" i="4" a="1"/>
  <c r="AG317" i="4" s="1"/>
  <c r="BS317" i="4" l="1"/>
  <c r="BT317" i="4"/>
  <c r="AE317" i="4"/>
  <c r="AI317" i="4" s="1"/>
  <c r="AH317" i="4"/>
  <c r="AQ317" i="4" s="1"/>
  <c r="AM317" i="4" l="1"/>
  <c r="AR317" i="4"/>
  <c r="CC317" i="4"/>
  <c r="CB317" i="4"/>
  <c r="CA317" i="4"/>
  <c r="BX317" i="4"/>
  <c r="BY317" i="4" s="1"/>
  <c r="BU317" i="4" s="1"/>
  <c r="BV317" i="4" s="1"/>
  <c r="AP317" i="4"/>
  <c r="AN317" i="4" l="1"/>
  <c r="AJ317" i="4" s="1"/>
  <c r="AK317" i="4" s="1"/>
  <c r="CD317" i="4" s="1"/>
  <c r="H318" i="4" s="1"/>
  <c r="AS318" i="4" l="1"/>
  <c r="AT318" i="4" s="1" a="1"/>
  <c r="AT318" i="4" s="1"/>
  <c r="I318" i="4" a="1"/>
  <c r="I318" i="4" s="1"/>
  <c r="L318" i="4" s="1" a="1"/>
  <c r="L318" i="4" s="1"/>
  <c r="M318" i="4" l="1" a="1"/>
  <c r="M318" i="4" s="1"/>
  <c r="O318" i="4" a="1"/>
  <c r="O318" i="4" s="1"/>
  <c r="AV318" i="4" a="1"/>
  <c r="AV318" i="4" s="1"/>
  <c r="AW318" i="4" a="1"/>
  <c r="AW318" i="4" s="1"/>
  <c r="AX318" i="4" a="1"/>
  <c r="AX318" i="4" s="1"/>
  <c r="AZ318" i="4" a="1"/>
  <c r="AZ318" i="4" s="1"/>
  <c r="K318" i="4" a="1"/>
  <c r="K318" i="4" s="1"/>
  <c r="N318" i="4" a="1"/>
  <c r="N318" i="4" s="1"/>
  <c r="Q318" i="4" a="1"/>
  <c r="Q318" i="4" s="1"/>
  <c r="J318" i="4" a="1"/>
  <c r="J318" i="4" s="1"/>
  <c r="P318" i="4" a="1"/>
  <c r="P318" i="4" s="1"/>
  <c r="R318" i="4" a="1"/>
  <c r="R318" i="4" s="1"/>
  <c r="T318" i="4" s="1" a="1"/>
  <c r="T318" i="4" s="1"/>
  <c r="S318" i="4" a="1"/>
  <c r="S318" i="4" s="1"/>
  <c r="U318" i="4" s="1" a="1"/>
  <c r="U318" i="4" s="1"/>
  <c r="AY318" i="4" a="1"/>
  <c r="AY318" i="4" s="1"/>
  <c r="BB318" i="4" a="1"/>
  <c r="BB318" i="4" s="1"/>
  <c r="BD318" i="4" a="1"/>
  <c r="BD318" i="4" s="1"/>
  <c r="BF318" i="4" s="1" a="1"/>
  <c r="BF318" i="4" s="1"/>
  <c r="BC318" i="4" a="1"/>
  <c r="BC318" i="4" s="1"/>
  <c r="BE318" i="4" s="1" a="1"/>
  <c r="BE318" i="4" s="1"/>
  <c r="AU318" i="4" a="1"/>
  <c r="AU318" i="4" s="1"/>
  <c r="BA318" i="4" a="1"/>
  <c r="BA318" i="4" s="1"/>
  <c r="BI318" i="4" l="1"/>
  <c r="BG318" i="4"/>
  <c r="BH318" i="4"/>
  <c r="X318" i="4"/>
  <c r="W318" i="4"/>
  <c r="V318" i="4"/>
  <c r="Y318" i="4" l="1"/>
  <c r="Z318" i="4" s="1"/>
  <c r="AB318" i="4" s="1" a="1"/>
  <c r="AB318" i="4" s="1"/>
  <c r="AO318" i="4" s="1"/>
  <c r="BJ318" i="4"/>
  <c r="BK318" i="4" s="1"/>
  <c r="BQ318" i="4" s="1" a="1"/>
  <c r="BQ318" i="4" s="1"/>
  <c r="AG318" i="4" l="1" a="1"/>
  <c r="AG318" i="4" s="1"/>
  <c r="AF318" i="4" a="1"/>
  <c r="AF318" i="4" s="1"/>
  <c r="AD318" i="4" a="1"/>
  <c r="AD318" i="4" s="1"/>
  <c r="AC318" i="4" a="1"/>
  <c r="AC318" i="4" s="1"/>
  <c r="AA318" i="4" a="1"/>
  <c r="AA318" i="4" s="1"/>
  <c r="BW318" i="4" s="1" a="1"/>
  <c r="BW318" i="4" s="1"/>
  <c r="BM318" i="4" a="1"/>
  <c r="BM318" i="4" s="1"/>
  <c r="BZ318" i="4" s="1"/>
  <c r="BN318" i="4" a="1"/>
  <c r="BN318" i="4" s="1"/>
  <c r="BL318" i="4" a="1"/>
  <c r="BL318" i="4" s="1"/>
  <c r="AL318" i="4" s="1" a="1"/>
  <c r="AL318" i="4" s="1"/>
  <c r="BO318" i="4" a="1"/>
  <c r="BO318" i="4" s="1"/>
  <c r="BR318" i="4" a="1"/>
  <c r="BR318" i="4" s="1"/>
  <c r="BS318" i="4" s="1"/>
  <c r="AH318" i="4" l="1"/>
  <c r="AE318" i="4"/>
  <c r="AI318" i="4" s="1"/>
  <c r="BP318" i="4"/>
  <c r="BT318" i="4" s="1"/>
  <c r="AM318" i="4" s="1"/>
  <c r="AQ318" i="4"/>
  <c r="CB318" i="4"/>
  <c r="CC318" i="4"/>
  <c r="AP318" i="4"/>
  <c r="AR318" i="4"/>
  <c r="CA318" i="4"/>
  <c r="BX318" i="4"/>
  <c r="BY318" i="4" l="1"/>
  <c r="BU318" i="4" s="1"/>
  <c r="BV318" i="4" s="1"/>
  <c r="AN318" i="4"/>
  <c r="AJ318" i="4" s="1"/>
  <c r="AK318" i="4" s="1"/>
  <c r="CD318" i="4" l="1"/>
  <c r="H319" i="4" s="1"/>
  <c r="I319" i="4" s="1" a="1"/>
  <c r="I319" i="4" s="1"/>
  <c r="N319" i="4" s="1" a="1"/>
  <c r="N319" i="4" s="1"/>
  <c r="AS319" i="4" l="1"/>
  <c r="O319" i="4" a="1"/>
  <c r="O319" i="4" s="1"/>
  <c r="M319" i="4" a="1"/>
  <c r="M319" i="4" s="1"/>
  <c r="L319" i="4" a="1"/>
  <c r="L319" i="4" s="1"/>
  <c r="AT319" i="4" a="1"/>
  <c r="AT319" i="4" s="1"/>
  <c r="K319" i="4" a="1"/>
  <c r="K319" i="4" s="1"/>
  <c r="Q319" i="4" a="1"/>
  <c r="Q319" i="4" s="1"/>
  <c r="S319" i="4" a="1"/>
  <c r="S319" i="4" s="1"/>
  <c r="U319" i="4" s="1" a="1"/>
  <c r="U319" i="4" s="1"/>
  <c r="R319" i="4" a="1"/>
  <c r="R319" i="4" s="1"/>
  <c r="T319" i="4" s="1" a="1"/>
  <c r="T319" i="4" s="1"/>
  <c r="P319" i="4" a="1"/>
  <c r="P319" i="4" s="1"/>
  <c r="J319" i="4" a="1"/>
  <c r="J319" i="4" s="1"/>
  <c r="AZ319" i="4" l="1" a="1"/>
  <c r="AZ319" i="4" s="1"/>
  <c r="AW319" i="4" a="1"/>
  <c r="AW319" i="4" s="1"/>
  <c r="AY319" i="4" a="1"/>
  <c r="AY319" i="4" s="1"/>
  <c r="AU319" i="4" a="1"/>
  <c r="AU319" i="4" s="1"/>
  <c r="AX319" i="4" a="1"/>
  <c r="AX319" i="4" s="1"/>
  <c r="BB319" i="4" a="1"/>
  <c r="BB319" i="4" s="1"/>
  <c r="BC319" i="4" a="1"/>
  <c r="BC319" i="4" s="1"/>
  <c r="BE319" i="4" s="1" a="1"/>
  <c r="BE319" i="4" s="1"/>
  <c r="BA319" i="4" a="1"/>
  <c r="BA319" i="4" s="1"/>
  <c r="BD319" i="4" a="1"/>
  <c r="BD319" i="4" s="1"/>
  <c r="BF319" i="4" s="1" a="1"/>
  <c r="BF319" i="4" s="1"/>
  <c r="AV319" i="4" a="1"/>
  <c r="AV319" i="4" s="1"/>
  <c r="V319" i="4"/>
  <c r="W319" i="4"/>
  <c r="X319" i="4"/>
  <c r="Y319" i="4" l="1"/>
  <c r="Z319" i="4" s="1"/>
  <c r="AG319" i="4" s="1" a="1"/>
  <c r="AG319" i="4" s="1"/>
  <c r="BI319" i="4"/>
  <c r="BH319" i="4"/>
  <c r="BG319" i="4"/>
  <c r="AC319" i="4" a="1"/>
  <c r="AC319" i="4" s="1"/>
  <c r="AD319" i="4" a="1"/>
  <c r="AD319" i="4" s="1"/>
  <c r="AB319" i="4" a="1"/>
  <c r="AB319" i="4" s="1"/>
  <c r="AO319" i="4" s="1"/>
  <c r="BJ319" i="4" l="1"/>
  <c r="BK319" i="4" s="1"/>
  <c r="BO319" i="4" s="1" a="1"/>
  <c r="BO319" i="4" s="1"/>
  <c r="AA319" i="4" a="1"/>
  <c r="AA319" i="4" s="1"/>
  <c r="BW319" i="4" s="1" a="1"/>
  <c r="BW319" i="4" s="1"/>
  <c r="AF319" i="4" a="1"/>
  <c r="AF319" i="4" s="1"/>
  <c r="AH319" i="4" s="1"/>
  <c r="BR319" i="4" a="1"/>
  <c r="BR319" i="4" s="1"/>
  <c r="BM319" i="4" a="1"/>
  <c r="BM319" i="4" s="1"/>
  <c r="BZ319" i="4" s="1"/>
  <c r="BN319" i="4" a="1"/>
  <c r="BN319" i="4" s="1"/>
  <c r="BP319" i="4" s="1"/>
  <c r="BL319" i="4" a="1"/>
  <c r="BL319" i="4" s="1"/>
  <c r="AL319" i="4" s="1" a="1"/>
  <c r="AL319" i="4" s="1"/>
  <c r="BQ319" i="4" a="1"/>
  <c r="BQ319" i="4" s="1"/>
  <c r="AE319" i="4"/>
  <c r="AI319" i="4" l="1"/>
  <c r="BT319" i="4"/>
  <c r="BS319" i="4"/>
  <c r="CA319" i="4" s="1"/>
  <c r="BX319" i="4"/>
  <c r="AR319" i="4" l="1"/>
  <c r="CC319" i="4"/>
  <c r="AQ319" i="4"/>
  <c r="AP319" i="4"/>
  <c r="AM319" i="4"/>
  <c r="AN319" i="4" s="1"/>
  <c r="AJ319" i="4" s="1"/>
  <c r="AK319" i="4" s="1"/>
  <c r="CB319" i="4"/>
  <c r="BY319" i="4" l="1"/>
  <c r="BU319" i="4" s="1"/>
  <c r="BV319" i="4" s="1"/>
  <c r="CD319" i="4" s="1"/>
  <c r="AS320" i="4" s="1"/>
  <c r="H320" i="4" l="1"/>
  <c r="I320" i="4" s="1" a="1"/>
  <c r="I320" i="4" s="1"/>
  <c r="K320" i="4" s="1" a="1"/>
  <c r="K320" i="4" s="1"/>
  <c r="AT320" i="4" a="1"/>
  <c r="AT320" i="4" s="1"/>
  <c r="AZ320" i="4" s="1" a="1"/>
  <c r="AZ320" i="4" s="1"/>
  <c r="AW320" i="4" l="1" a="1"/>
  <c r="AW320" i="4" s="1"/>
  <c r="L320" i="4" a="1"/>
  <c r="L320" i="4" s="1"/>
  <c r="N320" i="4" a="1"/>
  <c r="N320" i="4" s="1"/>
  <c r="O320" i="4" a="1"/>
  <c r="O320" i="4" s="1"/>
  <c r="M320" i="4" a="1"/>
  <c r="M320" i="4" s="1"/>
  <c r="AY320" i="4" a="1"/>
  <c r="AY320" i="4" s="1"/>
  <c r="AV320" i="4" a="1"/>
  <c r="AV320" i="4" s="1"/>
  <c r="S320" i="4" a="1"/>
  <c r="S320" i="4" s="1"/>
  <c r="U320" i="4" s="1" a="1"/>
  <c r="U320" i="4" s="1"/>
  <c r="R320" i="4" a="1"/>
  <c r="R320" i="4" s="1"/>
  <c r="T320" i="4" s="1" a="1"/>
  <c r="T320" i="4" s="1"/>
  <c r="Q320" i="4" a="1"/>
  <c r="Q320" i="4" s="1"/>
  <c r="J320" i="4" a="1"/>
  <c r="J320" i="4" s="1"/>
  <c r="P320" i="4" a="1"/>
  <c r="P320" i="4" s="1"/>
  <c r="AX320" i="4" a="1"/>
  <c r="AX320" i="4" s="1"/>
  <c r="AU320" i="4" a="1"/>
  <c r="AU320" i="4" s="1"/>
  <c r="BB320" i="4" a="1"/>
  <c r="BB320" i="4" s="1"/>
  <c r="BC320" i="4" a="1"/>
  <c r="BC320" i="4" s="1"/>
  <c r="BE320" i="4" s="1" a="1"/>
  <c r="BE320" i="4" s="1"/>
  <c r="BD320" i="4" a="1"/>
  <c r="BD320" i="4" s="1"/>
  <c r="BF320" i="4" s="1" a="1"/>
  <c r="BF320" i="4" s="1"/>
  <c r="BA320" i="4" a="1"/>
  <c r="BA320" i="4" s="1"/>
  <c r="BI320" i="4" l="1"/>
  <c r="BG320" i="4"/>
  <c r="BH320" i="4"/>
  <c r="V320" i="4"/>
  <c r="W320" i="4"/>
  <c r="X320" i="4"/>
  <c r="Y320" i="4" s="1"/>
  <c r="Z320" i="4" s="1"/>
  <c r="BJ320" i="4" l="1"/>
  <c r="BK320" i="4" s="1"/>
  <c r="BO320" i="4" s="1" a="1"/>
  <c r="BO320" i="4" s="1"/>
  <c r="AC320" i="4" a="1"/>
  <c r="AC320" i="4" s="1"/>
  <c r="AD320" i="4" a="1"/>
  <c r="AD320" i="4" s="1"/>
  <c r="AF320" i="4" a="1"/>
  <c r="AF320" i="4" s="1"/>
  <c r="AA320" i="4" a="1"/>
  <c r="AA320" i="4" s="1"/>
  <c r="BW320" i="4" s="1" a="1"/>
  <c r="BW320" i="4" s="1"/>
  <c r="AG320" i="4" a="1"/>
  <c r="AG320" i="4" s="1"/>
  <c r="AB320" i="4" a="1"/>
  <c r="AB320" i="4" s="1"/>
  <c r="AO320" i="4" s="1"/>
  <c r="BL320" i="4" a="1"/>
  <c r="BL320" i="4" s="1"/>
  <c r="AL320" i="4" s="1" a="1"/>
  <c r="AL320" i="4" s="1"/>
  <c r="BM320" i="4" a="1"/>
  <c r="BM320" i="4" s="1"/>
  <c r="BZ320" i="4" s="1"/>
  <c r="BQ320" i="4" l="1" a="1"/>
  <c r="BQ320" i="4" s="1"/>
  <c r="BN320" i="4" a="1"/>
  <c r="BN320" i="4" s="1"/>
  <c r="BR320" i="4" a="1"/>
  <c r="BR320" i="4" s="1"/>
  <c r="BS320" i="4" s="1"/>
  <c r="BP320" i="4"/>
  <c r="BT320" i="4" s="1"/>
  <c r="AH320" i="4"/>
  <c r="AE320" i="4"/>
  <c r="AI320" i="4" s="1"/>
  <c r="AM320" i="4" l="1"/>
  <c r="BX320" i="4"/>
  <c r="BY320" i="4" s="1"/>
  <c r="BU320" i="4" s="1"/>
  <c r="BV320" i="4" s="1"/>
  <c r="CA320" i="4"/>
  <c r="CC320" i="4"/>
  <c r="CB320" i="4"/>
  <c r="AP320" i="4"/>
  <c r="AR320" i="4"/>
  <c r="AQ320" i="4"/>
  <c r="AN320" i="4" l="1"/>
  <c r="AJ320" i="4" s="1"/>
  <c r="AK320" i="4" s="1"/>
  <c r="CD320" i="4" s="1"/>
  <c r="H321" i="4" s="1"/>
  <c r="I321" i="4" s="1" a="1"/>
  <c r="I321" i="4" s="1"/>
  <c r="O321" i="4" l="1" a="1"/>
  <c r="O321" i="4" s="1"/>
  <c r="N321" i="4" a="1"/>
  <c r="N321" i="4" s="1"/>
  <c r="M321" i="4" a="1"/>
  <c r="M321" i="4" s="1"/>
  <c r="L321" i="4" a="1"/>
  <c r="L321" i="4" s="1"/>
  <c r="K321" i="4" a="1"/>
  <c r="K321" i="4" s="1"/>
  <c r="AS321" i="4"/>
  <c r="P321" i="4" a="1"/>
  <c r="P321" i="4" s="1"/>
  <c r="R321" i="4" a="1"/>
  <c r="R321" i="4" s="1"/>
  <c r="T321" i="4" s="1" a="1"/>
  <c r="T321" i="4" s="1"/>
  <c r="Q321" i="4" a="1"/>
  <c r="Q321" i="4" s="1"/>
  <c r="J321" i="4" a="1"/>
  <c r="J321" i="4" s="1"/>
  <c r="S321" i="4" a="1"/>
  <c r="S321" i="4" s="1"/>
  <c r="U321" i="4" s="1" a="1"/>
  <c r="U321" i="4" s="1"/>
  <c r="AT321" i="4" l="1" a="1"/>
  <c r="AT321" i="4" s="1"/>
  <c r="AV321" i="4" s="1" a="1"/>
  <c r="AV321" i="4" s="1"/>
  <c r="X321" i="4"/>
  <c r="Y321" i="4" s="1"/>
  <c r="Z321" i="4" s="1"/>
  <c r="V321" i="4"/>
  <c r="W321" i="4"/>
  <c r="AZ321" i="4" l="1" a="1"/>
  <c r="AZ321" i="4" s="1"/>
  <c r="AX321" i="4" a="1"/>
  <c r="AX321" i="4" s="1"/>
  <c r="AY321" i="4" a="1"/>
  <c r="AY321" i="4" s="1"/>
  <c r="AW321" i="4" a="1"/>
  <c r="AW321" i="4" s="1"/>
  <c r="BA321" i="4" a="1"/>
  <c r="BA321" i="4" s="1"/>
  <c r="BD321" i="4" a="1"/>
  <c r="BD321" i="4" s="1"/>
  <c r="BF321" i="4" s="1" a="1"/>
  <c r="BF321" i="4" s="1"/>
  <c r="BB321" i="4" a="1"/>
  <c r="BB321" i="4" s="1"/>
  <c r="BC321" i="4" a="1"/>
  <c r="BC321" i="4" s="1"/>
  <c r="BE321" i="4" s="1" a="1"/>
  <c r="BE321" i="4" s="1"/>
  <c r="AU321" i="4" a="1"/>
  <c r="AU321" i="4" s="1"/>
  <c r="AG321" i="4" a="1"/>
  <c r="AG321" i="4" s="1"/>
  <c r="AF321" i="4" a="1"/>
  <c r="AF321" i="4" s="1"/>
  <c r="AA321" i="4" a="1"/>
  <c r="AA321" i="4" s="1"/>
  <c r="AD321" i="4" a="1"/>
  <c r="AD321" i="4" s="1"/>
  <c r="AB321" i="4" a="1"/>
  <c r="AB321" i="4" s="1"/>
  <c r="AO321" i="4" s="1"/>
  <c r="AC321" i="4" a="1"/>
  <c r="AC321" i="4" s="1"/>
  <c r="BW321" i="4" l="1" a="1"/>
  <c r="BW321" i="4" s="1"/>
  <c r="BG321" i="4"/>
  <c r="BH321" i="4"/>
  <c r="BI321" i="4"/>
  <c r="BJ321" i="4" s="1"/>
  <c r="BK321" i="4" s="1"/>
  <c r="BQ321" i="4" s="1" a="1"/>
  <c r="BQ321" i="4" s="1"/>
  <c r="AH321" i="4"/>
  <c r="AE321" i="4"/>
  <c r="AI321" i="4" s="1"/>
  <c r="BO321" i="4" l="1" a="1"/>
  <c r="BO321" i="4" s="1"/>
  <c r="BL321" i="4" a="1"/>
  <c r="BL321" i="4" s="1"/>
  <c r="AL321" i="4" s="1" a="1"/>
  <c r="AL321" i="4" s="1"/>
  <c r="BR321" i="4" a="1"/>
  <c r="BR321" i="4" s="1"/>
  <c r="BS321" i="4" s="1"/>
  <c r="BN321" i="4" a="1"/>
  <c r="BN321" i="4" s="1"/>
  <c r="BM321" i="4" a="1"/>
  <c r="BM321" i="4" s="1"/>
  <c r="BZ321" i="4" s="1"/>
  <c r="BX321" i="4"/>
  <c r="BP321" i="4" l="1"/>
  <c r="BT321" i="4" s="1"/>
  <c r="AM321" i="4" s="1"/>
  <c r="AN321" i="4" s="1"/>
  <c r="AJ321" i="4" s="1"/>
  <c r="AK321" i="4" s="1"/>
  <c r="CA321" i="4"/>
  <c r="AP321" i="4"/>
  <c r="CB321" i="4"/>
  <c r="AQ321" i="4"/>
  <c r="CC321" i="4"/>
  <c r="AR321" i="4"/>
  <c r="BY321" i="4" l="1"/>
  <c r="BU321" i="4" s="1"/>
  <c r="BV321" i="4" s="1"/>
  <c r="CD321" i="4" s="1"/>
  <c r="AS322" i="4" s="1"/>
  <c r="H322" i="4" l="1"/>
  <c r="I322" i="4" s="1" a="1"/>
  <c r="I322" i="4" s="1"/>
  <c r="K322" i="4" s="1" a="1"/>
  <c r="K322" i="4" s="1"/>
  <c r="AT322" i="4" a="1"/>
  <c r="AT322" i="4" s="1"/>
  <c r="AY322" i="4" s="1" a="1"/>
  <c r="AY322" i="4" s="1"/>
  <c r="M322" i="4" l="1" a="1"/>
  <c r="M322" i="4" s="1"/>
  <c r="AZ322" i="4" a="1"/>
  <c r="AZ322" i="4" s="1"/>
  <c r="L322" i="4" a="1"/>
  <c r="L322" i="4" s="1"/>
  <c r="O322" i="4" a="1"/>
  <c r="O322" i="4" s="1"/>
  <c r="AW322" i="4" a="1"/>
  <c r="AW322" i="4" s="1"/>
  <c r="N322" i="4" a="1"/>
  <c r="N322" i="4" s="1"/>
  <c r="AV322" i="4" a="1"/>
  <c r="AV322" i="4" s="1"/>
  <c r="AX322" i="4" a="1"/>
  <c r="AX322" i="4" s="1"/>
  <c r="AU322" i="4" a="1"/>
  <c r="AU322" i="4" s="1"/>
  <c r="BC322" i="4" a="1"/>
  <c r="BC322" i="4" s="1"/>
  <c r="BE322" i="4" s="1" a="1"/>
  <c r="BE322" i="4" s="1"/>
  <c r="BD322" i="4" a="1"/>
  <c r="BD322" i="4" s="1"/>
  <c r="BF322" i="4" s="1" a="1"/>
  <c r="BF322" i="4" s="1"/>
  <c r="BA322" i="4" a="1"/>
  <c r="BA322" i="4" s="1"/>
  <c r="BB322" i="4" a="1"/>
  <c r="BB322" i="4" s="1"/>
  <c r="P322" i="4" a="1"/>
  <c r="P322" i="4" s="1"/>
  <c r="S322" i="4" a="1"/>
  <c r="S322" i="4" s="1"/>
  <c r="U322" i="4" s="1" a="1"/>
  <c r="U322" i="4" s="1"/>
  <c r="Q322" i="4" a="1"/>
  <c r="Q322" i="4" s="1"/>
  <c r="J322" i="4" a="1"/>
  <c r="J322" i="4" s="1"/>
  <c r="R322" i="4" a="1"/>
  <c r="R322" i="4" s="1"/>
  <c r="T322" i="4" s="1" a="1"/>
  <c r="T322" i="4" s="1"/>
  <c r="V322" i="4" l="1"/>
  <c r="W322" i="4"/>
  <c r="X322" i="4"/>
  <c r="Y322" i="4" s="1"/>
  <c r="Z322" i="4" s="1"/>
  <c r="BI322" i="4"/>
  <c r="BG322" i="4"/>
  <c r="BH322" i="4"/>
  <c r="BJ322" i="4" l="1"/>
  <c r="BK322" i="4" s="1"/>
  <c r="AG322" i="4" a="1"/>
  <c r="AG322" i="4" s="1"/>
  <c r="AF322" i="4" a="1"/>
  <c r="AF322" i="4" s="1"/>
  <c r="AD322" i="4" a="1"/>
  <c r="AD322" i="4" s="1"/>
  <c r="AC322" i="4" a="1"/>
  <c r="AC322" i="4" s="1"/>
  <c r="AA322" i="4" a="1"/>
  <c r="AA322" i="4" s="1"/>
  <c r="BW322" i="4" s="1" a="1"/>
  <c r="BW322" i="4" s="1"/>
  <c r="AB322" i="4" a="1"/>
  <c r="AB322" i="4" s="1"/>
  <c r="AO322" i="4" s="1"/>
  <c r="AE322" i="4" l="1"/>
  <c r="AI322" i="4" s="1"/>
  <c r="AH322" i="4"/>
  <c r="BQ322" i="4" a="1"/>
  <c r="BQ322" i="4" s="1"/>
  <c r="BL322" i="4" a="1"/>
  <c r="BL322" i="4" s="1"/>
  <c r="AL322" i="4" s="1" a="1"/>
  <c r="AL322" i="4" s="1"/>
  <c r="BN322" i="4" a="1"/>
  <c r="BN322" i="4" s="1"/>
  <c r="BR322" i="4" a="1"/>
  <c r="BR322" i="4" s="1"/>
  <c r="BM322" i="4" a="1"/>
  <c r="BM322" i="4" s="1"/>
  <c r="BZ322" i="4" s="1"/>
  <c r="BO322" i="4" a="1"/>
  <c r="BO322" i="4" s="1"/>
  <c r="BS322" i="4" l="1"/>
  <c r="AP322" i="4" s="1"/>
  <c r="BP322" i="4"/>
  <c r="BT322" i="4" s="1"/>
  <c r="BX322" i="4"/>
  <c r="CB322" i="4"/>
  <c r="CA322" i="4"/>
  <c r="CC322" i="4" l="1"/>
  <c r="AM322" i="4"/>
  <c r="AN322" i="4" s="1"/>
  <c r="AJ322" i="4" s="1"/>
  <c r="AK322" i="4" s="1"/>
  <c r="AR322" i="4"/>
  <c r="AQ322" i="4"/>
  <c r="BY322" i="4" l="1"/>
  <c r="BU322" i="4" s="1"/>
  <c r="BV322" i="4" s="1"/>
  <c r="CD322" i="4" s="1"/>
  <c r="AS323" i="4" s="1"/>
  <c r="H323" i="4" l="1"/>
  <c r="I323" i="4" s="1" a="1"/>
  <c r="I323" i="4" s="1"/>
  <c r="AT323" i="4" a="1"/>
  <c r="AT323" i="4" s="1"/>
  <c r="AX323" i="4" s="1" a="1"/>
  <c r="AX323" i="4" s="1"/>
  <c r="AW323" i="4" l="1" a="1"/>
  <c r="AW323" i="4" s="1"/>
  <c r="N323" i="4" a="1"/>
  <c r="N323" i="4" s="1"/>
  <c r="L323" i="4" a="1"/>
  <c r="L323" i="4" s="1"/>
  <c r="M323" i="4" a="1"/>
  <c r="M323" i="4" s="1"/>
  <c r="O323" i="4" a="1"/>
  <c r="O323" i="4" s="1"/>
  <c r="AY323" i="4" a="1"/>
  <c r="AY323" i="4" s="1"/>
  <c r="AV323" i="4" a="1"/>
  <c r="AV323" i="4" s="1"/>
  <c r="AZ323" i="4" a="1"/>
  <c r="AZ323" i="4" s="1"/>
  <c r="BB323" i="4" a="1"/>
  <c r="BB323" i="4" s="1"/>
  <c r="BD323" i="4" a="1"/>
  <c r="BD323" i="4" s="1"/>
  <c r="BF323" i="4" s="1" a="1"/>
  <c r="BF323" i="4" s="1"/>
  <c r="AU323" i="4" a="1"/>
  <c r="AU323" i="4" s="1"/>
  <c r="BA323" i="4" a="1"/>
  <c r="BA323" i="4" s="1"/>
  <c r="BC323" i="4" a="1"/>
  <c r="BC323" i="4" s="1"/>
  <c r="BE323" i="4" s="1" a="1"/>
  <c r="BE323" i="4" s="1"/>
  <c r="K323" i="4" a="1"/>
  <c r="K323" i="4" s="1"/>
  <c r="R323" i="4" a="1"/>
  <c r="R323" i="4" s="1"/>
  <c r="T323" i="4" s="1" a="1"/>
  <c r="T323" i="4" s="1"/>
  <c r="S323" i="4" a="1"/>
  <c r="S323" i="4" s="1"/>
  <c r="U323" i="4" s="1" a="1"/>
  <c r="U323" i="4" s="1"/>
  <c r="P323" i="4" a="1"/>
  <c r="P323" i="4" s="1"/>
  <c r="J323" i="4" a="1"/>
  <c r="J323" i="4" s="1"/>
  <c r="Q323" i="4" a="1"/>
  <c r="Q323" i="4" s="1"/>
  <c r="V323" i="4" l="1"/>
  <c r="W323" i="4"/>
  <c r="X323" i="4"/>
  <c r="Y323" i="4" s="1"/>
  <c r="Z323" i="4" s="1"/>
  <c r="BG323" i="4"/>
  <c r="BH323" i="4"/>
  <c r="BI323" i="4"/>
  <c r="BJ323" i="4" s="1"/>
  <c r="BK323" i="4" s="1"/>
  <c r="AB323" i="4" l="1" a="1"/>
  <c r="AB323" i="4" s="1"/>
  <c r="AO323" i="4" s="1"/>
  <c r="AG323" i="4" a="1"/>
  <c r="AG323" i="4" s="1"/>
  <c r="AA323" i="4" a="1"/>
  <c r="AA323" i="4" s="1"/>
  <c r="BW323" i="4" s="1" a="1"/>
  <c r="BW323" i="4" s="1"/>
  <c r="AC323" i="4" a="1"/>
  <c r="AC323" i="4" s="1"/>
  <c r="AF323" i="4" a="1"/>
  <c r="AF323" i="4" s="1"/>
  <c r="AD323" i="4" a="1"/>
  <c r="AD323" i="4" s="1"/>
  <c r="BQ323" i="4" a="1"/>
  <c r="BQ323" i="4" s="1"/>
  <c r="BN323" i="4" a="1"/>
  <c r="BN323" i="4" s="1"/>
  <c r="BO323" i="4" a="1"/>
  <c r="BO323" i="4" s="1"/>
  <c r="BM323" i="4" a="1"/>
  <c r="BM323" i="4" s="1"/>
  <c r="BZ323" i="4" s="1"/>
  <c r="BR323" i="4" a="1"/>
  <c r="BR323" i="4" s="1"/>
  <c r="BL323" i="4" a="1"/>
  <c r="BL323" i="4" s="1"/>
  <c r="AL323" i="4" s="1" a="1"/>
  <c r="AL323" i="4" s="1"/>
  <c r="AH323" i="4" l="1"/>
  <c r="BP323" i="4"/>
  <c r="BT323" i="4" s="1"/>
  <c r="AE323" i="4"/>
  <c r="AI323" i="4" s="1"/>
  <c r="BX323" i="4" s="1"/>
  <c r="BS323" i="4"/>
  <c r="CC323" i="4" s="1"/>
  <c r="AM323" i="4" l="1"/>
  <c r="AN323" i="4" s="1"/>
  <c r="AJ323" i="4" s="1"/>
  <c r="AK323" i="4" s="1"/>
  <c r="AR323" i="4"/>
  <c r="AQ323" i="4"/>
  <c r="AP323" i="4"/>
  <c r="CA323" i="4"/>
  <c r="CB323" i="4"/>
  <c r="BY323" i="4" l="1"/>
  <c r="BU323" i="4" s="1"/>
  <c r="BV323" i="4" s="1"/>
  <c r="CD323" i="4" s="1"/>
  <c r="AS324" i="4" l="1"/>
  <c r="H324" i="4"/>
  <c r="I324" i="4" l="1" a="1"/>
  <c r="I324" i="4" s="1"/>
  <c r="L324" i="4" s="1" a="1"/>
  <c r="L324" i="4" s="1"/>
  <c r="M324" i="4" a="1"/>
  <c r="M324" i="4" s="1"/>
  <c r="N324" i="4" a="1"/>
  <c r="N324" i="4" s="1"/>
  <c r="AT324" i="4" a="1"/>
  <c r="AT324" i="4" s="1"/>
  <c r="AX324" i="4" s="1" a="1"/>
  <c r="AX324" i="4" s="1"/>
  <c r="K324" i="4" l="1" a="1"/>
  <c r="K324" i="4" s="1"/>
  <c r="O324" i="4" a="1"/>
  <c r="O324" i="4" s="1"/>
  <c r="AZ324" i="4" a="1"/>
  <c r="AZ324" i="4" s="1"/>
  <c r="AV324" i="4" a="1"/>
  <c r="AV324" i="4" s="1"/>
  <c r="AY324" i="4" a="1"/>
  <c r="AY324" i="4" s="1"/>
  <c r="AW324" i="4" a="1"/>
  <c r="AW324" i="4" s="1"/>
  <c r="AU324" i="4" a="1"/>
  <c r="AU324" i="4" s="1"/>
  <c r="BA324" i="4" a="1"/>
  <c r="BA324" i="4" s="1"/>
  <c r="BD324" i="4" a="1"/>
  <c r="BD324" i="4" s="1"/>
  <c r="BF324" i="4" s="1" a="1"/>
  <c r="BF324" i="4" s="1"/>
  <c r="BC324" i="4" a="1"/>
  <c r="BC324" i="4" s="1"/>
  <c r="BE324" i="4" s="1" a="1"/>
  <c r="BE324" i="4" s="1"/>
  <c r="BB324" i="4" a="1"/>
  <c r="BB324" i="4" s="1"/>
  <c r="P324" i="4" a="1"/>
  <c r="P324" i="4" s="1"/>
  <c r="S324" i="4" a="1"/>
  <c r="S324" i="4" s="1"/>
  <c r="U324" i="4" s="1" a="1"/>
  <c r="U324" i="4" s="1"/>
  <c r="R324" i="4" a="1"/>
  <c r="R324" i="4" s="1"/>
  <c r="T324" i="4" s="1" a="1"/>
  <c r="T324" i="4" s="1"/>
  <c r="Q324" i="4" a="1"/>
  <c r="Q324" i="4" s="1"/>
  <c r="J324" i="4" a="1"/>
  <c r="J324" i="4" s="1"/>
  <c r="BG324" i="4" l="1"/>
  <c r="BI324" i="4"/>
  <c r="BJ324" i="4" s="1"/>
  <c r="BK324" i="4" s="1"/>
  <c r="BH324" i="4"/>
  <c r="X324" i="4"/>
  <c r="W324" i="4"/>
  <c r="V324" i="4"/>
  <c r="Y324" i="4" l="1"/>
  <c r="Z324" i="4" s="1"/>
  <c r="BN324" i="4" a="1"/>
  <c r="BN324" i="4" s="1"/>
  <c r="BL324" i="4" a="1"/>
  <c r="BL324" i="4" s="1"/>
  <c r="AL324" i="4" s="1" a="1"/>
  <c r="AL324" i="4" s="1"/>
  <c r="BQ324" i="4" a="1"/>
  <c r="BQ324" i="4" s="1"/>
  <c r="BO324" i="4" a="1"/>
  <c r="BO324" i="4" s="1"/>
  <c r="BM324" i="4" a="1"/>
  <c r="BM324" i="4" s="1"/>
  <c r="BZ324" i="4" s="1"/>
  <c r="BR324" i="4" a="1"/>
  <c r="BR324" i="4" s="1"/>
  <c r="AC324" i="4" a="1"/>
  <c r="AC324" i="4" s="1"/>
  <c r="AG324" i="4" a="1"/>
  <c r="AG324" i="4" s="1"/>
  <c r="AD324" i="4" a="1"/>
  <c r="AD324" i="4" s="1"/>
  <c r="AA324" i="4" a="1"/>
  <c r="AA324" i="4" s="1"/>
  <c r="BW324" i="4" s="1" a="1"/>
  <c r="BW324" i="4" s="1"/>
  <c r="AF324" i="4" a="1"/>
  <c r="AF324" i="4" s="1"/>
  <c r="AB324" i="4" a="1"/>
  <c r="AB324" i="4" s="1"/>
  <c r="AO324" i="4" s="1"/>
  <c r="AE324" i="4" l="1"/>
  <c r="BS324" i="4"/>
  <c r="AI324" i="4"/>
  <c r="AH324" i="4"/>
  <c r="BP324" i="4"/>
  <c r="BT324" i="4" s="1"/>
  <c r="AR324" i="4" l="1"/>
  <c r="AM324" i="4"/>
  <c r="AQ324" i="4"/>
  <c r="AP324" i="4"/>
  <c r="BX324" i="4"/>
  <c r="CC324" i="4"/>
  <c r="CA324" i="4"/>
  <c r="CB324" i="4"/>
  <c r="BY324" i="4" l="1"/>
  <c r="BU324" i="4" s="1"/>
  <c r="BV324" i="4" s="1"/>
  <c r="AN324" i="4"/>
  <c r="AJ324" i="4" s="1"/>
  <c r="AK324" i="4" s="1"/>
  <c r="CD324" i="4" l="1"/>
  <c r="H325" i="4" s="1"/>
  <c r="AS325" i="4" l="1"/>
  <c r="AT325" i="4" s="1" a="1"/>
  <c r="AT325" i="4" s="1"/>
  <c r="AW325" i="4" s="1" a="1"/>
  <c r="AW325" i="4" s="1"/>
  <c r="I325" i="4" a="1"/>
  <c r="I325" i="4" s="1"/>
  <c r="N325" i="4" s="1" a="1"/>
  <c r="N325" i="4" s="1"/>
  <c r="AV325" i="4" l="1" a="1"/>
  <c r="AV325" i="4" s="1"/>
  <c r="AY325" i="4" a="1"/>
  <c r="AY325" i="4" s="1"/>
  <c r="AZ325" i="4" a="1"/>
  <c r="AZ325" i="4" s="1"/>
  <c r="K325" i="4" a="1"/>
  <c r="K325" i="4" s="1"/>
  <c r="O325" i="4" a="1"/>
  <c r="O325" i="4" s="1"/>
  <c r="AX325" i="4" a="1"/>
  <c r="AX325" i="4" s="1"/>
  <c r="M325" i="4" a="1"/>
  <c r="M325" i="4" s="1"/>
  <c r="L325" i="4" a="1"/>
  <c r="L325" i="4" s="1"/>
  <c r="J325" i="4" a="1"/>
  <c r="J325" i="4" s="1"/>
  <c r="S325" i="4" a="1"/>
  <c r="S325" i="4" s="1"/>
  <c r="U325" i="4" s="1" a="1"/>
  <c r="U325" i="4" s="1"/>
  <c r="R325" i="4" a="1"/>
  <c r="R325" i="4" s="1"/>
  <c r="T325" i="4" s="1" a="1"/>
  <c r="T325" i="4" s="1"/>
  <c r="P325" i="4" a="1"/>
  <c r="P325" i="4" s="1"/>
  <c r="Q325" i="4" a="1"/>
  <c r="Q325" i="4" s="1"/>
  <c r="AU325" i="4" a="1"/>
  <c r="AU325" i="4" s="1"/>
  <c r="BA325" i="4" a="1"/>
  <c r="BA325" i="4" s="1"/>
  <c r="BC325" i="4" a="1"/>
  <c r="BC325" i="4" s="1"/>
  <c r="BE325" i="4" s="1" a="1"/>
  <c r="BE325" i="4" s="1"/>
  <c r="BB325" i="4" a="1"/>
  <c r="BB325" i="4" s="1"/>
  <c r="BD325" i="4" a="1"/>
  <c r="BD325" i="4" s="1"/>
  <c r="BF325" i="4" s="1" a="1"/>
  <c r="BF325" i="4" s="1"/>
  <c r="X325" i="4" l="1"/>
  <c r="V325" i="4"/>
  <c r="W325" i="4"/>
  <c r="BI325" i="4"/>
  <c r="BG325" i="4"/>
  <c r="BH325" i="4"/>
  <c r="Y325" i="4"/>
  <c r="Z325" i="4" s="1"/>
  <c r="BJ325" i="4" l="1"/>
  <c r="BK325" i="4" s="1"/>
  <c r="AD325" i="4" a="1"/>
  <c r="AD325" i="4" s="1"/>
  <c r="AF325" i="4" a="1"/>
  <c r="AF325" i="4" s="1"/>
  <c r="AC325" i="4" a="1"/>
  <c r="AC325" i="4" s="1"/>
  <c r="AB325" i="4" a="1"/>
  <c r="AB325" i="4" s="1"/>
  <c r="AO325" i="4" s="1"/>
  <c r="AA325" i="4" a="1"/>
  <c r="AA325" i="4" s="1"/>
  <c r="BW325" i="4" s="1" a="1"/>
  <c r="BW325" i="4" s="1"/>
  <c r="AG325" i="4" a="1"/>
  <c r="AG325" i="4" s="1"/>
  <c r="AH325" i="4" l="1"/>
  <c r="AE325" i="4"/>
  <c r="AI325" i="4" s="1"/>
  <c r="BQ325" i="4" a="1"/>
  <c r="BQ325" i="4" s="1"/>
  <c r="BR325" i="4" a="1"/>
  <c r="BR325" i="4" s="1"/>
  <c r="BO325" i="4" a="1"/>
  <c r="BO325" i="4" s="1"/>
  <c r="BN325" i="4" a="1"/>
  <c r="BN325" i="4" s="1"/>
  <c r="BM325" i="4" a="1"/>
  <c r="BM325" i="4" s="1"/>
  <c r="BZ325" i="4" s="1"/>
  <c r="BL325" i="4" a="1"/>
  <c r="BL325" i="4" s="1"/>
  <c r="AL325" i="4" s="1" a="1"/>
  <c r="AL325" i="4" s="1"/>
  <c r="BX325" i="4" l="1"/>
  <c r="BP325" i="4"/>
  <c r="BT325" i="4" s="1"/>
  <c r="BS325" i="4"/>
  <c r="AM325" i="4" l="1"/>
  <c r="AN325" i="4" s="1"/>
  <c r="AJ325" i="4" s="1"/>
  <c r="AK325" i="4" s="1"/>
  <c r="AP325" i="4"/>
  <c r="AR325" i="4"/>
  <c r="AQ325" i="4"/>
  <c r="CC325" i="4"/>
  <c r="CB325" i="4"/>
  <c r="CA325" i="4"/>
  <c r="BY325" i="4" l="1"/>
  <c r="BU325" i="4" s="1"/>
  <c r="BV325" i="4" s="1"/>
  <c r="CD325" i="4" s="1"/>
  <c r="H326" i="4" l="1"/>
  <c r="AS326" i="4"/>
  <c r="AT326" i="4" l="1" a="1"/>
  <c r="AT326" i="4" s="1"/>
  <c r="AY326" i="4" s="1" a="1"/>
  <c r="AY326" i="4" s="1"/>
  <c r="I326" i="4" a="1"/>
  <c r="I326" i="4" s="1"/>
  <c r="L326" i="4" s="1" a="1"/>
  <c r="L326" i="4" s="1"/>
  <c r="AZ326" i="4" l="1" a="1"/>
  <c r="AZ326" i="4" s="1"/>
  <c r="AW326" i="4" a="1"/>
  <c r="AW326" i="4" s="1"/>
  <c r="AV326" i="4" a="1"/>
  <c r="AV326" i="4" s="1"/>
  <c r="O326" i="4" a="1"/>
  <c r="O326" i="4" s="1"/>
  <c r="K326" i="4" a="1"/>
  <c r="K326" i="4" s="1"/>
  <c r="S326" i="4" a="1"/>
  <c r="S326" i="4" s="1"/>
  <c r="U326" i="4" s="1" a="1"/>
  <c r="U326" i="4" s="1"/>
  <c r="J326" i="4" a="1"/>
  <c r="J326" i="4" s="1"/>
  <c r="P326" i="4" a="1"/>
  <c r="P326" i="4" s="1"/>
  <c r="R326" i="4" a="1"/>
  <c r="R326" i="4" s="1"/>
  <c r="T326" i="4" s="1" a="1"/>
  <c r="T326" i="4" s="1"/>
  <c r="Q326" i="4" a="1"/>
  <c r="Q326" i="4" s="1"/>
  <c r="M326" i="4" a="1"/>
  <c r="M326" i="4" s="1"/>
  <c r="N326" i="4" a="1"/>
  <c r="N326" i="4" s="1"/>
  <c r="AX326" i="4" a="1"/>
  <c r="AX326" i="4" s="1"/>
  <c r="BD326" i="4" a="1"/>
  <c r="BD326" i="4" s="1"/>
  <c r="BF326" i="4" s="1" a="1"/>
  <c r="BF326" i="4" s="1"/>
  <c r="BA326" i="4" a="1"/>
  <c r="BA326" i="4" s="1"/>
  <c r="BB326" i="4" a="1"/>
  <c r="BB326" i="4" s="1"/>
  <c r="AU326" i="4" a="1"/>
  <c r="AU326" i="4" s="1"/>
  <c r="BC326" i="4" a="1"/>
  <c r="BC326" i="4" s="1"/>
  <c r="BE326" i="4" s="1" a="1"/>
  <c r="BE326" i="4" s="1"/>
  <c r="BG326" i="4" l="1"/>
  <c r="BH326" i="4"/>
  <c r="BI326" i="4"/>
  <c r="W326" i="4"/>
  <c r="V326" i="4"/>
  <c r="X326" i="4"/>
  <c r="Y326" i="4" s="1"/>
  <c r="Z326" i="4" s="1"/>
  <c r="BJ326" i="4" l="1"/>
  <c r="BK326" i="4" s="1"/>
  <c r="BN326" i="4" s="1" a="1"/>
  <c r="BN326" i="4" s="1"/>
  <c r="AA326" i="4" a="1"/>
  <c r="AA326" i="4" s="1"/>
  <c r="BW326" i="4" s="1" a="1"/>
  <c r="BW326" i="4" s="1"/>
  <c r="AD326" i="4" a="1"/>
  <c r="AD326" i="4" s="1"/>
  <c r="AB326" i="4" a="1"/>
  <c r="AB326" i="4" s="1"/>
  <c r="AO326" i="4" s="1"/>
  <c r="AC326" i="4" a="1"/>
  <c r="AC326" i="4" s="1"/>
  <c r="AG326" i="4" a="1"/>
  <c r="AG326" i="4" s="1"/>
  <c r="AF326" i="4" a="1"/>
  <c r="AF326" i="4" s="1"/>
  <c r="BM326" i="4" l="1" a="1"/>
  <c r="BM326" i="4" s="1"/>
  <c r="BZ326" i="4" s="1"/>
  <c r="BR326" i="4" a="1"/>
  <c r="BR326" i="4" s="1"/>
  <c r="BO326" i="4" a="1"/>
  <c r="BO326" i="4" s="1"/>
  <c r="BP326" i="4" s="1"/>
  <c r="BQ326" i="4" a="1"/>
  <c r="BQ326" i="4" s="1"/>
  <c r="BL326" i="4" a="1"/>
  <c r="BL326" i="4" s="1"/>
  <c r="AL326" i="4" s="1" a="1"/>
  <c r="AL326" i="4" s="1"/>
  <c r="AE326" i="4"/>
  <c r="AI326" i="4" s="1"/>
  <c r="AH326" i="4"/>
  <c r="BS326" i="4" l="1"/>
  <c r="BT326" i="4"/>
  <c r="BX326" i="4"/>
  <c r="CB326" i="4"/>
  <c r="CC326" i="4"/>
  <c r="CA326" i="4"/>
  <c r="AP326" i="4"/>
  <c r="AQ326" i="4"/>
  <c r="AR326" i="4"/>
  <c r="AM326" i="4" l="1"/>
  <c r="BY326" i="4" s="1"/>
  <c r="BU326" i="4" s="1"/>
  <c r="BV326" i="4" s="1"/>
  <c r="AN326" i="4" l="1"/>
  <c r="AJ326" i="4" s="1"/>
  <c r="AK326" i="4" s="1"/>
  <c r="CD326" i="4" s="1"/>
  <c r="AS327" i="4" s="1"/>
  <c r="AT327" i="4" s="1" a="1"/>
  <c r="AT327" i="4" s="1"/>
  <c r="H327" i="4" l="1"/>
  <c r="I327" i="4" s="1" a="1"/>
  <c r="I327" i="4" s="1"/>
  <c r="L327" i="4" s="1" a="1"/>
  <c r="L327" i="4" s="1"/>
  <c r="AV327" i="4" a="1"/>
  <c r="AV327" i="4" s="1"/>
  <c r="AZ327" i="4" a="1"/>
  <c r="AZ327" i="4" s="1"/>
  <c r="AY327" i="4" a="1"/>
  <c r="AY327" i="4" s="1"/>
  <c r="AW327" i="4" a="1"/>
  <c r="AW327" i="4" s="1"/>
  <c r="N327" i="4" a="1"/>
  <c r="N327" i="4" s="1"/>
  <c r="M327" i="4" a="1"/>
  <c r="M327" i="4" s="1"/>
  <c r="K327" i="4" a="1"/>
  <c r="K327" i="4" s="1"/>
  <c r="O327" i="4" a="1"/>
  <c r="O327" i="4" s="1"/>
  <c r="AX327" i="4" a="1"/>
  <c r="AX327" i="4" s="1"/>
  <c r="BA327" i="4" a="1"/>
  <c r="BA327" i="4" s="1"/>
  <c r="AU327" i="4" a="1"/>
  <c r="AU327" i="4" s="1"/>
  <c r="BC327" i="4" a="1"/>
  <c r="BC327" i="4" s="1"/>
  <c r="BE327" i="4" s="1" a="1"/>
  <c r="BE327" i="4" s="1"/>
  <c r="BB327" i="4" a="1"/>
  <c r="BB327" i="4" s="1"/>
  <c r="BD327" i="4" a="1"/>
  <c r="BD327" i="4" s="1"/>
  <c r="BF327" i="4" s="1" a="1"/>
  <c r="BF327" i="4" s="1"/>
  <c r="S327" i="4" a="1"/>
  <c r="S327" i="4" s="1"/>
  <c r="U327" i="4" s="1" a="1"/>
  <c r="U327" i="4" s="1"/>
  <c r="P327" i="4" a="1"/>
  <c r="P327" i="4" s="1"/>
  <c r="R327" i="4" a="1"/>
  <c r="R327" i="4" s="1"/>
  <c r="T327" i="4" s="1" a="1"/>
  <c r="T327" i="4" s="1"/>
  <c r="Q327" i="4" a="1"/>
  <c r="Q327" i="4" s="1"/>
  <c r="J327" i="4" a="1"/>
  <c r="J327" i="4" s="1"/>
  <c r="BG327" i="4" l="1"/>
  <c r="BH327" i="4"/>
  <c r="BI327" i="4"/>
  <c r="BJ327" i="4" s="1"/>
  <c r="BK327" i="4" s="1"/>
  <c r="W327" i="4"/>
  <c r="X327" i="4"/>
  <c r="V327" i="4"/>
  <c r="Y327" i="4" l="1"/>
  <c r="Z327" i="4" s="1"/>
  <c r="AG327" i="4" s="1" a="1"/>
  <c r="AG327" i="4" s="1"/>
  <c r="BN327" i="4" a="1"/>
  <c r="BN327" i="4" s="1"/>
  <c r="BO327" i="4" a="1"/>
  <c r="BO327" i="4" s="1"/>
  <c r="BL327" i="4" a="1"/>
  <c r="BL327" i="4" s="1"/>
  <c r="AL327" i="4" s="1" a="1"/>
  <c r="AL327" i="4" s="1"/>
  <c r="BR327" i="4" a="1"/>
  <c r="BR327" i="4" s="1"/>
  <c r="BM327" i="4" a="1"/>
  <c r="BM327" i="4" s="1"/>
  <c r="BZ327" i="4" s="1"/>
  <c r="BQ327" i="4" a="1"/>
  <c r="BQ327" i="4" s="1"/>
  <c r="AA327" i="4" l="1" a="1"/>
  <c r="AA327" i="4" s="1"/>
  <c r="BW327" i="4" s="1" a="1"/>
  <c r="BW327" i="4" s="1"/>
  <c r="AB327" i="4" a="1"/>
  <c r="AB327" i="4" s="1"/>
  <c r="AO327" i="4" s="1"/>
  <c r="AC327" i="4" a="1"/>
  <c r="AC327" i="4" s="1"/>
  <c r="AD327" i="4" a="1"/>
  <c r="AD327" i="4" s="1"/>
  <c r="AF327" i="4" a="1"/>
  <c r="AF327" i="4" s="1"/>
  <c r="AH327" i="4" s="1"/>
  <c r="BP327" i="4"/>
  <c r="BT327" i="4" s="1"/>
  <c r="BS327" i="4"/>
  <c r="AE327" i="4" l="1"/>
  <c r="AI327" i="4" s="1"/>
  <c r="BX327" i="4" s="1"/>
  <c r="AM327" i="4"/>
  <c r="AR327" i="4"/>
  <c r="AQ327" i="4"/>
  <c r="AP327" i="4"/>
  <c r="CC327" i="4"/>
  <c r="CB327" i="4"/>
  <c r="CA327" i="4"/>
  <c r="BY327" i="4" l="1"/>
  <c r="BU327" i="4" s="1"/>
  <c r="BV327" i="4" s="1"/>
  <c r="AN327" i="4"/>
  <c r="AJ327" i="4" s="1"/>
  <c r="AK327" i="4" s="1"/>
  <c r="CD327" i="4" l="1"/>
  <c r="H328" i="4" s="1"/>
  <c r="AS328" i="4" l="1"/>
  <c r="AT328" i="4" s="1" a="1"/>
  <c r="AT328" i="4" s="1"/>
  <c r="AY328" i="4" s="1" a="1"/>
  <c r="AY328" i="4" s="1"/>
  <c r="I328" i="4" a="1"/>
  <c r="I328" i="4" s="1"/>
  <c r="K328" i="4" s="1" a="1"/>
  <c r="K328" i="4" s="1"/>
  <c r="AV328" i="4" l="1" a="1"/>
  <c r="AV328" i="4" s="1"/>
  <c r="AX328" i="4" a="1"/>
  <c r="AX328" i="4" s="1"/>
  <c r="AZ328" i="4" a="1"/>
  <c r="AZ328" i="4" s="1"/>
  <c r="AW328" i="4" a="1"/>
  <c r="AW328" i="4" s="1"/>
  <c r="M328" i="4" a="1"/>
  <c r="M328" i="4" s="1"/>
  <c r="N328" i="4" a="1"/>
  <c r="N328" i="4" s="1"/>
  <c r="L328" i="4" a="1"/>
  <c r="L328" i="4" s="1"/>
  <c r="O328" i="4" a="1"/>
  <c r="O328" i="4" s="1"/>
  <c r="Q328" i="4" a="1"/>
  <c r="Q328" i="4" s="1"/>
  <c r="R328" i="4" a="1"/>
  <c r="R328" i="4" s="1"/>
  <c r="T328" i="4" s="1" a="1"/>
  <c r="T328" i="4" s="1"/>
  <c r="P328" i="4" a="1"/>
  <c r="P328" i="4" s="1"/>
  <c r="J328" i="4" a="1"/>
  <c r="J328" i="4" s="1"/>
  <c r="S328" i="4" a="1"/>
  <c r="S328" i="4" s="1"/>
  <c r="U328" i="4" s="1" a="1"/>
  <c r="U328" i="4" s="1"/>
  <c r="BD328" i="4" a="1"/>
  <c r="BD328" i="4" s="1"/>
  <c r="BF328" i="4" s="1" a="1"/>
  <c r="BF328" i="4" s="1"/>
  <c r="BA328" i="4" a="1"/>
  <c r="BA328" i="4" s="1"/>
  <c r="BC328" i="4" a="1"/>
  <c r="BC328" i="4" s="1"/>
  <c r="BE328" i="4" s="1" a="1"/>
  <c r="BE328" i="4" s="1"/>
  <c r="AU328" i="4" a="1"/>
  <c r="AU328" i="4" s="1"/>
  <c r="BB328" i="4" a="1"/>
  <c r="BB328" i="4" s="1"/>
  <c r="BG328" i="4" l="1"/>
  <c r="BI328" i="4"/>
  <c r="BJ328" i="4" s="1"/>
  <c r="BK328" i="4" s="1"/>
  <c r="BH328" i="4"/>
  <c r="X328" i="4"/>
  <c r="V328" i="4"/>
  <c r="W328" i="4"/>
  <c r="Y328" i="4" l="1"/>
  <c r="Z328" i="4" s="1"/>
  <c r="AG328" i="4" s="1" a="1"/>
  <c r="AG328" i="4" s="1"/>
  <c r="BM328" i="4" a="1"/>
  <c r="BM328" i="4" s="1"/>
  <c r="BZ328" i="4" s="1"/>
  <c r="BL328" i="4" a="1"/>
  <c r="BL328" i="4" s="1"/>
  <c r="AL328" i="4" s="1" a="1"/>
  <c r="AL328" i="4" s="1"/>
  <c r="BR328" i="4" a="1"/>
  <c r="BR328" i="4" s="1"/>
  <c r="BQ328" i="4" a="1"/>
  <c r="BQ328" i="4" s="1"/>
  <c r="BO328" i="4" a="1"/>
  <c r="BO328" i="4" s="1"/>
  <c r="BN328" i="4" a="1"/>
  <c r="BN328" i="4" s="1"/>
  <c r="AF328" i="4" l="1" a="1"/>
  <c r="AF328" i="4" s="1"/>
  <c r="AD328" i="4" a="1"/>
  <c r="AD328" i="4" s="1"/>
  <c r="AA328" i="4" a="1"/>
  <c r="AA328" i="4" s="1"/>
  <c r="BW328" i="4" s="1" a="1"/>
  <c r="BW328" i="4" s="1"/>
  <c r="AB328" i="4" a="1"/>
  <c r="AB328" i="4" s="1"/>
  <c r="AO328" i="4" s="1"/>
  <c r="AC328" i="4" a="1"/>
  <c r="AC328" i="4" s="1"/>
  <c r="BP328" i="4"/>
  <c r="BT328" i="4" s="1"/>
  <c r="AH328" i="4"/>
  <c r="BS328" i="4"/>
  <c r="AE328" i="4" l="1"/>
  <c r="AI328" i="4"/>
  <c r="BX328" i="4" s="1"/>
  <c r="CB328" i="4"/>
  <c r="CC328" i="4"/>
  <c r="CA328" i="4"/>
  <c r="AR328" i="4"/>
  <c r="AQ328" i="4"/>
  <c r="AP328" i="4"/>
  <c r="AM328" i="4"/>
  <c r="BY328" i="4" l="1"/>
  <c r="BU328" i="4" s="1"/>
  <c r="BV328" i="4" s="1"/>
  <c r="AN328" i="4"/>
  <c r="AJ328" i="4" s="1"/>
  <c r="AK328" i="4" s="1"/>
  <c r="CD328" i="4" l="1"/>
  <c r="H329" i="4" s="1"/>
  <c r="AS329" i="4" l="1"/>
  <c r="AT329" i="4" s="1" a="1"/>
  <c r="AT329" i="4" s="1"/>
  <c r="AV329" i="4" s="1" a="1"/>
  <c r="AV329" i="4" s="1"/>
  <c r="I329" i="4" a="1"/>
  <c r="I329" i="4" s="1"/>
  <c r="O329" i="4" s="1" a="1"/>
  <c r="O329" i="4" s="1"/>
  <c r="M329" i="4" l="1" a="1"/>
  <c r="M329" i="4" s="1"/>
  <c r="L329" i="4" a="1"/>
  <c r="L329" i="4" s="1"/>
  <c r="AX329" i="4" a="1"/>
  <c r="AX329" i="4" s="1"/>
  <c r="N329" i="4" a="1"/>
  <c r="N329" i="4" s="1"/>
  <c r="AY329" i="4" a="1"/>
  <c r="AY329" i="4" s="1"/>
  <c r="AZ329" i="4" a="1"/>
  <c r="AZ329" i="4" s="1"/>
  <c r="K329" i="4" a="1"/>
  <c r="K329" i="4" s="1"/>
  <c r="P329" i="4" a="1"/>
  <c r="P329" i="4" s="1"/>
  <c r="S329" i="4" a="1"/>
  <c r="S329" i="4" s="1"/>
  <c r="U329" i="4" s="1" a="1"/>
  <c r="U329" i="4" s="1"/>
  <c r="J329" i="4" a="1"/>
  <c r="J329" i="4" s="1"/>
  <c r="Q329" i="4" a="1"/>
  <c r="Q329" i="4" s="1"/>
  <c r="R329" i="4" a="1"/>
  <c r="R329" i="4" s="1"/>
  <c r="T329" i="4" s="1" a="1"/>
  <c r="T329" i="4" s="1"/>
  <c r="AW329" i="4" a="1"/>
  <c r="AW329" i="4" s="1"/>
  <c r="BB329" i="4" a="1"/>
  <c r="BB329" i="4" s="1"/>
  <c r="AU329" i="4" a="1"/>
  <c r="AU329" i="4" s="1"/>
  <c r="BC329" i="4" a="1"/>
  <c r="BC329" i="4" s="1"/>
  <c r="BE329" i="4" s="1" a="1"/>
  <c r="BE329" i="4" s="1"/>
  <c r="BD329" i="4" a="1"/>
  <c r="BD329" i="4" s="1"/>
  <c r="BF329" i="4" s="1" a="1"/>
  <c r="BF329" i="4" s="1"/>
  <c r="BA329" i="4" a="1"/>
  <c r="BA329" i="4" s="1"/>
  <c r="V329" i="4" l="1"/>
  <c r="X329" i="4"/>
  <c r="W329" i="4"/>
  <c r="BH329" i="4"/>
  <c r="BI329" i="4"/>
  <c r="BG329" i="4"/>
  <c r="Y329" i="4" l="1"/>
  <c r="Z329" i="4" s="1"/>
  <c r="AG329" i="4" s="1" a="1"/>
  <c r="AG329" i="4" s="1"/>
  <c r="BJ329" i="4"/>
  <c r="BK329" i="4" s="1"/>
  <c r="BR329" i="4" s="1" a="1"/>
  <c r="BR329" i="4" s="1"/>
  <c r="AF329" i="4" a="1"/>
  <c r="AF329" i="4" s="1"/>
  <c r="AD329" i="4" a="1"/>
  <c r="AD329" i="4" s="1"/>
  <c r="BN329" i="4" a="1"/>
  <c r="BN329" i="4" s="1"/>
  <c r="BQ329" i="4" a="1"/>
  <c r="BQ329" i="4" s="1"/>
  <c r="BL329" i="4" a="1"/>
  <c r="BL329" i="4" s="1"/>
  <c r="AL329" i="4" s="1" a="1"/>
  <c r="AL329" i="4" s="1"/>
  <c r="BO329" i="4" a="1"/>
  <c r="BO329" i="4" s="1"/>
  <c r="AB329" i="4" l="1" a="1"/>
  <c r="AB329" i="4" s="1"/>
  <c r="AO329" i="4" s="1"/>
  <c r="AC329" i="4" a="1"/>
  <c r="AC329" i="4" s="1"/>
  <c r="AA329" i="4" a="1"/>
  <c r="AA329" i="4" s="1"/>
  <c r="BW329" i="4" s="1" a="1"/>
  <c r="BW329" i="4" s="1"/>
  <c r="BM329" i="4" a="1"/>
  <c r="BM329" i="4" s="1"/>
  <c r="BZ329" i="4" s="1"/>
  <c r="BS329" i="4"/>
  <c r="BP329" i="4"/>
  <c r="BT329" i="4" s="1"/>
  <c r="AE329" i="4"/>
  <c r="AI329" i="4" s="1"/>
  <c r="AH329" i="4"/>
  <c r="AR329" i="4" s="1"/>
  <c r="AM329" i="4" l="1"/>
  <c r="AP329" i="4"/>
  <c r="BX329" i="4"/>
  <c r="BY329" i="4" s="1"/>
  <c r="BU329" i="4" s="1"/>
  <c r="BV329" i="4" s="1"/>
  <c r="CB329" i="4"/>
  <c r="CA329" i="4"/>
  <c r="CC329" i="4"/>
  <c r="AQ329" i="4"/>
  <c r="AN329" i="4" l="1"/>
  <c r="AJ329" i="4" s="1"/>
  <c r="AK329" i="4" s="1"/>
  <c r="CD329" i="4" s="1"/>
  <c r="H330" i="4" l="1"/>
  <c r="AS330" i="4"/>
  <c r="AT330" i="4" l="1" a="1"/>
  <c r="AT330" i="4" s="1"/>
  <c r="AV330" i="4" s="1" a="1"/>
  <c r="AV330" i="4" s="1"/>
  <c r="I330" i="4" a="1"/>
  <c r="I330" i="4" s="1"/>
  <c r="K330" i="4" s="1" a="1"/>
  <c r="K330" i="4" s="1"/>
  <c r="AX330" i="4" l="1" a="1"/>
  <c r="AX330" i="4" s="1"/>
  <c r="AY330" i="4" a="1"/>
  <c r="AY330" i="4" s="1"/>
  <c r="AW330" i="4" a="1"/>
  <c r="AW330" i="4" s="1"/>
  <c r="M330" i="4" a="1"/>
  <c r="M330" i="4" s="1"/>
  <c r="S330" i="4" a="1"/>
  <c r="S330" i="4" s="1"/>
  <c r="U330" i="4" s="1" a="1"/>
  <c r="U330" i="4" s="1"/>
  <c r="R330" i="4" a="1"/>
  <c r="R330" i="4" s="1"/>
  <c r="T330" i="4" s="1" a="1"/>
  <c r="T330" i="4" s="1"/>
  <c r="P330" i="4" a="1"/>
  <c r="P330" i="4" s="1"/>
  <c r="Q330" i="4" a="1"/>
  <c r="Q330" i="4" s="1"/>
  <c r="J330" i="4" a="1"/>
  <c r="J330" i="4" s="1"/>
  <c r="O330" i="4" a="1"/>
  <c r="O330" i="4" s="1"/>
  <c r="L330" i="4" a="1"/>
  <c r="L330" i="4" s="1"/>
  <c r="N330" i="4" a="1"/>
  <c r="N330" i="4" s="1"/>
  <c r="AZ330" i="4" a="1"/>
  <c r="AZ330" i="4" s="1"/>
  <c r="BC330" i="4" a="1"/>
  <c r="BC330" i="4" s="1"/>
  <c r="BE330" i="4" s="1" a="1"/>
  <c r="BE330" i="4" s="1"/>
  <c r="BD330" i="4" a="1"/>
  <c r="BD330" i="4" s="1"/>
  <c r="BF330" i="4" s="1" a="1"/>
  <c r="BF330" i="4" s="1"/>
  <c r="BA330" i="4" a="1"/>
  <c r="BA330" i="4" s="1"/>
  <c r="BB330" i="4" a="1"/>
  <c r="BB330" i="4" s="1"/>
  <c r="AU330" i="4" a="1"/>
  <c r="AU330" i="4" s="1"/>
  <c r="V330" i="4" l="1"/>
  <c r="X330" i="4"/>
  <c r="Y330" i="4" s="1"/>
  <c r="Z330" i="4" s="1"/>
  <c r="W330" i="4"/>
  <c r="BG330" i="4"/>
  <c r="BH330" i="4"/>
  <c r="BI330" i="4"/>
  <c r="BJ330" i="4" s="1"/>
  <c r="BK330" i="4" s="1"/>
  <c r="BL330" i="4" l="1" a="1"/>
  <c r="BL330" i="4" s="1"/>
  <c r="AL330" i="4" s="1" a="1"/>
  <c r="AL330" i="4" s="1"/>
  <c r="BN330" i="4" a="1"/>
  <c r="BN330" i="4" s="1"/>
  <c r="BM330" i="4" a="1"/>
  <c r="BM330" i="4" s="1"/>
  <c r="BZ330" i="4" s="1"/>
  <c r="BO330" i="4" a="1"/>
  <c r="BO330" i="4" s="1"/>
  <c r="BQ330" i="4" a="1"/>
  <c r="BQ330" i="4" s="1"/>
  <c r="BR330" i="4" a="1"/>
  <c r="BR330" i="4" s="1"/>
  <c r="AA330" i="4" a="1"/>
  <c r="AA330" i="4" s="1"/>
  <c r="BW330" i="4" s="1" a="1"/>
  <c r="BW330" i="4" s="1"/>
  <c r="AD330" i="4" a="1"/>
  <c r="AD330" i="4" s="1"/>
  <c r="AF330" i="4" a="1"/>
  <c r="AF330" i="4" s="1"/>
  <c r="AC330" i="4" a="1"/>
  <c r="AC330" i="4" s="1"/>
  <c r="AB330" i="4" a="1"/>
  <c r="AB330" i="4" s="1"/>
  <c r="AO330" i="4" s="1"/>
  <c r="AG330" i="4" a="1"/>
  <c r="AG330" i="4" s="1"/>
  <c r="AE330" i="4" l="1"/>
  <c r="AI330" i="4" s="1"/>
  <c r="BS330" i="4"/>
  <c r="AH330" i="4"/>
  <c r="BP330" i="4"/>
  <c r="BT330" i="4" s="1"/>
  <c r="AM330" i="4" l="1"/>
  <c r="BX330" i="4"/>
  <c r="CA330" i="4"/>
  <c r="CB330" i="4"/>
  <c r="CC330" i="4"/>
  <c r="AQ330" i="4"/>
  <c r="AP330" i="4"/>
  <c r="AR330" i="4"/>
  <c r="BY330" i="4" l="1"/>
  <c r="BU330" i="4" s="1"/>
  <c r="BV330" i="4" s="1"/>
  <c r="AN330" i="4"/>
  <c r="AJ330" i="4" s="1"/>
  <c r="AK330" i="4" s="1"/>
  <c r="CD330" i="4" l="1"/>
  <c r="AS331" i="4" s="1"/>
  <c r="H331" i="4" l="1"/>
  <c r="I331" i="4" s="1" a="1"/>
  <c r="I331" i="4" s="1"/>
  <c r="K331" i="4" s="1" a="1"/>
  <c r="K331" i="4" s="1"/>
  <c r="AT331" i="4" a="1"/>
  <c r="AT331" i="4" s="1"/>
  <c r="AX331" i="4" s="1" a="1"/>
  <c r="AX331" i="4" s="1"/>
  <c r="AV331" i="4" l="1" a="1"/>
  <c r="AV331" i="4" s="1"/>
  <c r="AZ331" i="4" a="1"/>
  <c r="AZ331" i="4" s="1"/>
  <c r="N331" i="4" a="1"/>
  <c r="N331" i="4" s="1"/>
  <c r="AW331" i="4" a="1"/>
  <c r="AW331" i="4" s="1"/>
  <c r="O331" i="4" a="1"/>
  <c r="O331" i="4" s="1"/>
  <c r="L331" i="4" a="1"/>
  <c r="L331" i="4" s="1"/>
  <c r="AY331" i="4" a="1"/>
  <c r="AY331" i="4" s="1"/>
  <c r="BB331" i="4" a="1"/>
  <c r="BB331" i="4" s="1"/>
  <c r="BA331" i="4" a="1"/>
  <c r="BA331" i="4" s="1"/>
  <c r="BD331" i="4" a="1"/>
  <c r="BD331" i="4" s="1"/>
  <c r="BF331" i="4" s="1" a="1"/>
  <c r="BF331" i="4" s="1"/>
  <c r="AU331" i="4" a="1"/>
  <c r="AU331" i="4" s="1"/>
  <c r="BC331" i="4" a="1"/>
  <c r="BC331" i="4" s="1"/>
  <c r="BE331" i="4" s="1" a="1"/>
  <c r="BE331" i="4" s="1"/>
  <c r="M331" i="4" a="1"/>
  <c r="M331" i="4" s="1"/>
  <c r="Q331" i="4" a="1"/>
  <c r="Q331" i="4" s="1"/>
  <c r="P331" i="4" a="1"/>
  <c r="P331" i="4" s="1"/>
  <c r="J331" i="4" a="1"/>
  <c r="J331" i="4" s="1"/>
  <c r="R331" i="4" a="1"/>
  <c r="R331" i="4" s="1"/>
  <c r="T331" i="4" s="1" a="1"/>
  <c r="T331" i="4" s="1"/>
  <c r="S331" i="4" a="1"/>
  <c r="S331" i="4" s="1"/>
  <c r="U331" i="4" s="1" a="1"/>
  <c r="U331" i="4" s="1"/>
  <c r="BI331" i="4" l="1"/>
  <c r="BG331" i="4"/>
  <c r="BH331" i="4"/>
  <c r="X331" i="4"/>
  <c r="W331" i="4"/>
  <c r="V331" i="4"/>
  <c r="BJ331" i="4" l="1"/>
  <c r="BK331" i="4" s="1"/>
  <c r="BO331" i="4" s="1" a="1"/>
  <c r="BO331" i="4" s="1"/>
  <c r="Y331" i="4"/>
  <c r="Z331" i="4" s="1"/>
  <c r="AG331" i="4" s="1" a="1"/>
  <c r="AG331" i="4" s="1"/>
  <c r="BR331" i="4" a="1"/>
  <c r="BR331" i="4" s="1"/>
  <c r="BQ331" i="4" a="1"/>
  <c r="BQ331" i="4" s="1"/>
  <c r="BM331" i="4" l="1" a="1"/>
  <c r="BM331" i="4" s="1"/>
  <c r="BZ331" i="4" s="1"/>
  <c r="BN331" i="4" a="1"/>
  <c r="BN331" i="4" s="1"/>
  <c r="BL331" i="4" a="1"/>
  <c r="BL331" i="4" s="1"/>
  <c r="AL331" i="4" s="1" a="1"/>
  <c r="AL331" i="4" s="1"/>
  <c r="AC331" i="4" a="1"/>
  <c r="AC331" i="4" s="1"/>
  <c r="AF331" i="4" a="1"/>
  <c r="AF331" i="4" s="1"/>
  <c r="AH331" i="4" s="1"/>
  <c r="AA331" i="4" a="1"/>
  <c r="AA331" i="4" s="1"/>
  <c r="BW331" i="4" s="1" a="1"/>
  <c r="BW331" i="4" s="1"/>
  <c r="AB331" i="4" a="1"/>
  <c r="AB331" i="4" s="1"/>
  <c r="AO331" i="4" s="1"/>
  <c r="AD331" i="4" a="1"/>
  <c r="AD331" i="4" s="1"/>
  <c r="BS331" i="4"/>
  <c r="BP331" i="4"/>
  <c r="BT331" i="4" s="1"/>
  <c r="AE331" i="4" l="1"/>
  <c r="AI331" i="4" s="1"/>
  <c r="BX331" i="4" s="1"/>
  <c r="AM331" i="4"/>
  <c r="CC331" i="4"/>
  <c r="CA331" i="4"/>
  <c r="CB331" i="4"/>
  <c r="AQ331" i="4"/>
  <c r="AR331" i="4"/>
  <c r="AP331" i="4"/>
  <c r="BY331" i="4" l="1"/>
  <c r="BU331" i="4" s="1"/>
  <c r="BV331" i="4" s="1"/>
  <c r="AN331" i="4"/>
  <c r="AJ331" i="4" s="1"/>
  <c r="AK331" i="4" s="1"/>
  <c r="CD331" i="4" l="1"/>
  <c r="AS332" i="4" s="1"/>
  <c r="AT332" i="4" s="1" a="1"/>
  <c r="AT332" i="4" s="1"/>
  <c r="AW332" i="4" s="1" a="1"/>
  <c r="AW332" i="4" s="1"/>
  <c r="H332" i="4" l="1"/>
  <c r="I332" i="4" s="1" a="1"/>
  <c r="I332" i="4" s="1"/>
  <c r="K332" i="4" s="1" a="1"/>
  <c r="K332" i="4" s="1"/>
  <c r="AY332" i="4" a="1"/>
  <c r="AY332" i="4" s="1"/>
  <c r="AZ332" i="4" a="1"/>
  <c r="AZ332" i="4" s="1"/>
  <c r="AX332" i="4" a="1"/>
  <c r="AX332" i="4" s="1"/>
  <c r="AV332" i="4" a="1"/>
  <c r="AV332" i="4" s="1"/>
  <c r="L332" i="4" a="1"/>
  <c r="L332" i="4" s="1"/>
  <c r="O332" i="4" a="1"/>
  <c r="O332" i="4" s="1"/>
  <c r="N332" i="4" a="1"/>
  <c r="N332" i="4" s="1"/>
  <c r="M332" i="4" a="1"/>
  <c r="M332" i="4" s="1"/>
  <c r="S332" i="4" a="1"/>
  <c r="S332" i="4" s="1"/>
  <c r="U332" i="4" s="1" a="1"/>
  <c r="U332" i="4" s="1"/>
  <c r="J332" i="4" a="1"/>
  <c r="J332" i="4" s="1"/>
  <c r="P332" i="4" a="1"/>
  <c r="P332" i="4" s="1"/>
  <c r="R332" i="4" a="1"/>
  <c r="R332" i="4" s="1"/>
  <c r="T332" i="4" s="1" a="1"/>
  <c r="T332" i="4" s="1"/>
  <c r="BB332" i="4" a="1"/>
  <c r="BB332" i="4" s="1"/>
  <c r="BA332" i="4" a="1"/>
  <c r="BA332" i="4" s="1"/>
  <c r="BC332" i="4" a="1"/>
  <c r="BC332" i="4" s="1"/>
  <c r="BE332" i="4" s="1" a="1"/>
  <c r="BE332" i="4" s="1"/>
  <c r="BD332" i="4" a="1"/>
  <c r="BD332" i="4" s="1"/>
  <c r="BF332" i="4" s="1" a="1"/>
  <c r="BF332" i="4" s="1"/>
  <c r="AU332" i="4" a="1"/>
  <c r="AU332" i="4" s="1"/>
  <c r="Q332" i="4" l="1" a="1"/>
  <c r="Q332" i="4" s="1"/>
  <c r="BI332" i="4"/>
  <c r="BG332" i="4"/>
  <c r="BH332" i="4"/>
  <c r="V332" i="4"/>
  <c r="X332" i="4"/>
  <c r="Y332" i="4" s="1"/>
  <c r="Z332" i="4" s="1"/>
  <c r="W332" i="4"/>
  <c r="BJ332" i="4" l="1"/>
  <c r="BK332" i="4" s="1"/>
  <c r="BL332" i="4" s="1" a="1"/>
  <c r="BL332" i="4" s="1"/>
  <c r="AL332" i="4" s="1" a="1"/>
  <c r="AL332" i="4" s="1"/>
  <c r="AD332" i="4" a="1"/>
  <c r="AD332" i="4" s="1"/>
  <c r="AA332" i="4" a="1"/>
  <c r="AA332" i="4" s="1"/>
  <c r="BW332" i="4" s="1" a="1"/>
  <c r="BW332" i="4" s="1"/>
  <c r="AC332" i="4" a="1"/>
  <c r="AC332" i="4" s="1"/>
  <c r="AF332" i="4" a="1"/>
  <c r="AF332" i="4" s="1"/>
  <c r="AB332" i="4" a="1"/>
  <c r="AB332" i="4" s="1"/>
  <c r="AO332" i="4" s="1"/>
  <c r="AG332" i="4" a="1"/>
  <c r="AG332" i="4" s="1"/>
  <c r="AE332" i="4" l="1"/>
  <c r="BR332" i="4" a="1"/>
  <c r="BR332" i="4" s="1"/>
  <c r="BQ332" i="4" a="1"/>
  <c r="BQ332" i="4" s="1"/>
  <c r="BM332" i="4" a="1"/>
  <c r="BM332" i="4" s="1"/>
  <c r="BZ332" i="4" s="1"/>
  <c r="BO332" i="4" a="1"/>
  <c r="BO332" i="4" s="1"/>
  <c r="BN332" i="4" a="1"/>
  <c r="BN332" i="4" s="1"/>
  <c r="AH332" i="4"/>
  <c r="AI332" i="4"/>
  <c r="BS332" i="4" l="1"/>
  <c r="AP332" i="4" s="1"/>
  <c r="BP332" i="4"/>
  <c r="BT332" i="4" s="1"/>
  <c r="BX332" i="4"/>
  <c r="CB332" i="4" l="1"/>
  <c r="CA332" i="4"/>
  <c r="AR332" i="4"/>
  <c r="AQ332" i="4"/>
  <c r="CC332" i="4"/>
  <c r="AM332" i="4"/>
  <c r="BY332" i="4" s="1"/>
  <c r="BU332" i="4" s="1"/>
  <c r="BV332" i="4" s="1"/>
  <c r="AN332" i="4" l="1"/>
  <c r="AJ332" i="4" s="1"/>
  <c r="AK332" i="4" s="1"/>
  <c r="CD332" i="4" s="1"/>
  <c r="AS333" i="4" s="1"/>
  <c r="AT333" i="4" s="1" a="1"/>
  <c r="AT333" i="4" s="1"/>
  <c r="AZ333" i="4" s="1" a="1"/>
  <c r="AZ333" i="4" s="1"/>
  <c r="H333" i="4" l="1"/>
  <c r="AY333" i="4" a="1"/>
  <c r="AY333" i="4" s="1"/>
  <c r="AW333" i="4" a="1"/>
  <c r="AW333" i="4" s="1"/>
  <c r="AU333" i="4" a="1"/>
  <c r="AU333" i="4" s="1"/>
  <c r="BA333" i="4" a="1"/>
  <c r="BA333" i="4" s="1"/>
  <c r="BB333" i="4" a="1"/>
  <c r="BB333" i="4" s="1"/>
  <c r="BC333" i="4" a="1"/>
  <c r="BC333" i="4" s="1"/>
  <c r="BE333" i="4" s="1" a="1"/>
  <c r="BE333" i="4" s="1"/>
  <c r="BD333" i="4" a="1"/>
  <c r="BD333" i="4" s="1"/>
  <c r="BF333" i="4" s="1" a="1"/>
  <c r="BF333" i="4" s="1"/>
  <c r="AV333" i="4" a="1"/>
  <c r="AV333" i="4" s="1"/>
  <c r="AX333" i="4" a="1"/>
  <c r="AX333" i="4" s="1"/>
  <c r="I333" i="4" l="1" a="1"/>
  <c r="I333" i="4" s="1"/>
  <c r="N333" i="4" s="1" a="1"/>
  <c r="N333" i="4" s="1"/>
  <c r="BI333" i="4"/>
  <c r="BG333" i="4"/>
  <c r="BH333" i="4"/>
  <c r="K333" i="4" l="1" a="1"/>
  <c r="K333" i="4" s="1"/>
  <c r="M333" i="4" a="1"/>
  <c r="M333" i="4" s="1"/>
  <c r="L333" i="4" a="1"/>
  <c r="L333" i="4" s="1"/>
  <c r="BJ333" i="4"/>
  <c r="BK333" i="4" s="1"/>
  <c r="BQ333" i="4" s="1" a="1"/>
  <c r="BQ333" i="4" s="1"/>
  <c r="O333" i="4" a="1"/>
  <c r="O333" i="4" s="1"/>
  <c r="S333" i="4" a="1"/>
  <c r="S333" i="4" s="1"/>
  <c r="U333" i="4" s="1" a="1"/>
  <c r="U333" i="4" s="1"/>
  <c r="P333" i="4" a="1"/>
  <c r="P333" i="4" s="1"/>
  <c r="Q333" i="4" a="1"/>
  <c r="Q333" i="4" s="1"/>
  <c r="R333" i="4" a="1"/>
  <c r="R333" i="4" s="1"/>
  <c r="T333" i="4" s="1" a="1"/>
  <c r="T333" i="4" s="1"/>
  <c r="J333" i="4" a="1"/>
  <c r="J333" i="4" s="1"/>
  <c r="BL333" i="4" a="1"/>
  <c r="BL333" i="4" s="1"/>
  <c r="BM333" i="4" a="1"/>
  <c r="BM333" i="4" s="1"/>
  <c r="BZ333" i="4" s="1"/>
  <c r="AL333" i="4" l="1" a="1"/>
  <c r="AL333" i="4" s="1"/>
  <c r="BN333" i="4" a="1"/>
  <c r="BN333" i="4" s="1"/>
  <c r="BR333" i="4" a="1"/>
  <c r="BR333" i="4" s="1"/>
  <c r="BS333" i="4" s="1"/>
  <c r="BO333" i="4" a="1"/>
  <c r="BO333" i="4" s="1"/>
  <c r="V333" i="4"/>
  <c r="W333" i="4"/>
  <c r="X333" i="4"/>
  <c r="Y333" i="4" s="1"/>
  <c r="Z333" i="4" s="1"/>
  <c r="BP333" i="4" l="1"/>
  <c r="BT333" i="4" s="1"/>
  <c r="AF333" i="4" a="1"/>
  <c r="AF333" i="4" s="1"/>
  <c r="AB333" i="4" a="1"/>
  <c r="AB333" i="4" s="1"/>
  <c r="AO333" i="4" s="1"/>
  <c r="AC333" i="4" a="1"/>
  <c r="AC333" i="4" s="1"/>
  <c r="AD333" i="4" a="1"/>
  <c r="AD333" i="4" s="1"/>
  <c r="AA333" i="4" a="1"/>
  <c r="AA333" i="4" s="1"/>
  <c r="BW333" i="4" s="1" a="1"/>
  <c r="BW333" i="4" s="1"/>
  <c r="AG333" i="4" a="1"/>
  <c r="AG333" i="4" s="1"/>
  <c r="AH333" i="4" s="1"/>
  <c r="CB333" i="4" s="1"/>
  <c r="AP333" i="4" l="1"/>
  <c r="AQ333" i="4"/>
  <c r="CA333" i="4"/>
  <c r="AE333" i="4"/>
  <c r="AI333" i="4" s="1"/>
  <c r="AR333" i="4"/>
  <c r="CC333" i="4"/>
  <c r="BX333" i="4" l="1"/>
  <c r="AM333" i="4"/>
  <c r="AN333" i="4" s="1"/>
  <c r="AJ333" i="4" s="1"/>
  <c r="AK333" i="4" s="1"/>
  <c r="BY333" i="4" l="1"/>
  <c r="BU333" i="4" s="1"/>
  <c r="BV333" i="4" s="1"/>
  <c r="CD333" i="4" s="1"/>
  <c r="AS334" i="4" s="1"/>
  <c r="H334" i="4" l="1"/>
  <c r="I334" i="4" s="1" a="1"/>
  <c r="I334" i="4" s="1"/>
  <c r="L334" i="4" s="1" a="1"/>
  <c r="L334" i="4" s="1"/>
  <c r="AT334" i="4" a="1"/>
  <c r="AT334" i="4" s="1"/>
  <c r="AZ334" i="4" s="1" a="1"/>
  <c r="AZ334" i="4" s="1"/>
  <c r="M334" i="4" a="1"/>
  <c r="M334" i="4" s="1"/>
  <c r="Q334" i="4" a="1"/>
  <c r="Q334" i="4" s="1"/>
  <c r="R334" i="4" a="1"/>
  <c r="R334" i="4" s="1"/>
  <c r="T334" i="4" s="1" a="1"/>
  <c r="T334" i="4" s="1"/>
  <c r="P334" i="4" a="1"/>
  <c r="P334" i="4" s="1"/>
  <c r="S334" i="4" a="1"/>
  <c r="S334" i="4" s="1"/>
  <c r="U334" i="4" s="1" a="1"/>
  <c r="U334" i="4" s="1"/>
  <c r="J334" i="4" a="1"/>
  <c r="J334" i="4" s="1"/>
  <c r="AY334" i="4" l="1" a="1"/>
  <c r="AY334" i="4" s="1"/>
  <c r="BA334" i="4" a="1"/>
  <c r="BA334" i="4" s="1"/>
  <c r="BD334" i="4" a="1"/>
  <c r="BD334" i="4" s="1"/>
  <c r="BF334" i="4" s="1" a="1"/>
  <c r="BF334" i="4" s="1"/>
  <c r="N334" i="4" a="1"/>
  <c r="N334" i="4" s="1"/>
  <c r="BB334" i="4" a="1"/>
  <c r="BB334" i="4" s="1"/>
  <c r="AU334" i="4" a="1"/>
  <c r="AU334" i="4" s="1"/>
  <c r="O334" i="4" a="1"/>
  <c r="O334" i="4" s="1"/>
  <c r="K334" i="4" a="1"/>
  <c r="K334" i="4" s="1"/>
  <c r="AW334" i="4" a="1"/>
  <c r="AW334" i="4" s="1"/>
  <c r="AX334" i="4" a="1"/>
  <c r="AX334" i="4" s="1"/>
  <c r="BC334" i="4" a="1"/>
  <c r="BC334" i="4" s="1"/>
  <c r="BE334" i="4" s="1" a="1"/>
  <c r="BE334" i="4" s="1"/>
  <c r="BH334" i="4" s="1"/>
  <c r="AV334" i="4" a="1"/>
  <c r="AV334" i="4" s="1"/>
  <c r="W334" i="4"/>
  <c r="V334" i="4"/>
  <c r="X334" i="4"/>
  <c r="Y334" i="4" s="1"/>
  <c r="Z334" i="4" s="1"/>
  <c r="BG334" i="4" l="1"/>
  <c r="BI334" i="4"/>
  <c r="BJ334" i="4" s="1"/>
  <c r="BK334" i="4" s="1"/>
  <c r="BL334" i="4" s="1" a="1"/>
  <c r="BL334" i="4" s="1"/>
  <c r="AL334" i="4" s="1" a="1"/>
  <c r="AL334" i="4" s="1"/>
  <c r="AD334" i="4" a="1"/>
  <c r="AD334" i="4" s="1"/>
  <c r="AC334" i="4" a="1"/>
  <c r="AC334" i="4" s="1"/>
  <c r="AA334" i="4" a="1"/>
  <c r="AA334" i="4" s="1"/>
  <c r="BW334" i="4" s="1" a="1"/>
  <c r="BW334" i="4" s="1"/>
  <c r="AB334" i="4" a="1"/>
  <c r="AB334" i="4" s="1"/>
  <c r="AO334" i="4" s="1"/>
  <c r="AF334" i="4" a="1"/>
  <c r="AF334" i="4" s="1"/>
  <c r="AG334" i="4" a="1"/>
  <c r="AG334" i="4" s="1"/>
  <c r="BN334" i="4" l="1" a="1"/>
  <c r="BN334" i="4" s="1"/>
  <c r="BR334" i="4" a="1"/>
  <c r="BR334" i="4" s="1"/>
  <c r="BQ334" i="4" a="1"/>
  <c r="BQ334" i="4" s="1"/>
  <c r="BM334" i="4" a="1"/>
  <c r="BM334" i="4" s="1"/>
  <c r="BZ334" i="4" s="1"/>
  <c r="BO334" i="4" a="1"/>
  <c r="BO334" i="4" s="1"/>
  <c r="AE334" i="4"/>
  <c r="AI334" i="4" s="1"/>
  <c r="AH334" i="4"/>
  <c r="BP334" i="4" l="1"/>
  <c r="BS334" i="4"/>
  <c r="CB334" i="4" s="1"/>
  <c r="BT334" i="4"/>
  <c r="BX334" i="4"/>
  <c r="CA334" i="4"/>
  <c r="CC334" i="4"/>
  <c r="AQ334" i="4"/>
  <c r="AM334" i="4" l="1"/>
  <c r="AN334" i="4" s="1"/>
  <c r="AJ334" i="4" s="1"/>
  <c r="AK334" i="4" s="1"/>
  <c r="AP334" i="4"/>
  <c r="AR334" i="4"/>
  <c r="BY334" i="4"/>
  <c r="BU334" i="4" s="1"/>
  <c r="BV334" i="4" s="1"/>
  <c r="CD334" i="4" l="1"/>
  <c r="AS335" i="4" s="1"/>
  <c r="AT335" i="4" s="1" a="1"/>
  <c r="AT335" i="4" s="1"/>
  <c r="AW335" i="4" s="1" a="1"/>
  <c r="AW335" i="4" s="1"/>
  <c r="H335" i="4" l="1"/>
  <c r="I335" i="4" s="1" a="1"/>
  <c r="I335" i="4" s="1"/>
  <c r="N335" i="4" s="1" a="1"/>
  <c r="N335" i="4" s="1"/>
  <c r="AX335" i="4" a="1"/>
  <c r="AX335" i="4" s="1"/>
  <c r="AV335" i="4" a="1"/>
  <c r="AV335" i="4" s="1"/>
  <c r="AZ335" i="4" a="1"/>
  <c r="AZ335" i="4" s="1"/>
  <c r="L335" i="4" a="1"/>
  <c r="L335" i="4" s="1"/>
  <c r="M335" i="4" a="1"/>
  <c r="M335" i="4" s="1"/>
  <c r="AY335" i="4" a="1"/>
  <c r="AY335" i="4" s="1"/>
  <c r="BD335" i="4" a="1"/>
  <c r="BD335" i="4" s="1"/>
  <c r="BF335" i="4" s="1" a="1"/>
  <c r="BF335" i="4" s="1"/>
  <c r="BB335" i="4" a="1"/>
  <c r="BB335" i="4" s="1"/>
  <c r="BA335" i="4" a="1"/>
  <c r="BA335" i="4" s="1"/>
  <c r="BC335" i="4" a="1"/>
  <c r="BC335" i="4" s="1"/>
  <c r="BE335" i="4" s="1" a="1"/>
  <c r="BE335" i="4" s="1"/>
  <c r="AU335" i="4" a="1"/>
  <c r="AU335" i="4" s="1"/>
  <c r="K335" i="4" a="1"/>
  <c r="K335" i="4" s="1"/>
  <c r="S335" i="4" a="1"/>
  <c r="S335" i="4" s="1"/>
  <c r="U335" i="4" s="1" a="1"/>
  <c r="U335" i="4" s="1"/>
  <c r="J335" i="4" a="1"/>
  <c r="J335" i="4" s="1"/>
  <c r="Q335" i="4" a="1"/>
  <c r="Q335" i="4" s="1"/>
  <c r="R335" i="4" a="1"/>
  <c r="R335" i="4" s="1"/>
  <c r="T335" i="4" s="1" a="1"/>
  <c r="T335" i="4" s="1"/>
  <c r="P335" i="4" l="1" a="1"/>
  <c r="P335" i="4" s="1"/>
  <c r="O335" i="4" a="1"/>
  <c r="O335" i="4" s="1"/>
  <c r="BG335" i="4"/>
  <c r="BI335" i="4"/>
  <c r="BJ335" i="4" s="1"/>
  <c r="BK335" i="4" s="1"/>
  <c r="BH335" i="4"/>
  <c r="V335" i="4"/>
  <c r="W335" i="4"/>
  <c r="X335" i="4"/>
  <c r="Y335" i="4" s="1"/>
  <c r="Z335" i="4" s="1"/>
  <c r="BR335" i="4" l="1" a="1"/>
  <c r="BR335" i="4" s="1"/>
  <c r="BN335" i="4" a="1"/>
  <c r="BN335" i="4" s="1"/>
  <c r="BO335" i="4" a="1"/>
  <c r="BO335" i="4" s="1"/>
  <c r="BL335" i="4" a="1"/>
  <c r="BL335" i="4" s="1"/>
  <c r="AL335" i="4" s="1" a="1"/>
  <c r="AL335" i="4" s="1"/>
  <c r="BM335" i="4" a="1"/>
  <c r="BM335" i="4" s="1"/>
  <c r="BZ335" i="4" s="1"/>
  <c r="BQ335" i="4" a="1"/>
  <c r="BQ335" i="4" s="1"/>
  <c r="AF335" i="4" a="1"/>
  <c r="AF335" i="4" s="1"/>
  <c r="AD335" i="4" a="1"/>
  <c r="AD335" i="4" s="1"/>
  <c r="AG335" i="4" a="1"/>
  <c r="AG335" i="4" s="1"/>
  <c r="AC335" i="4" a="1"/>
  <c r="AC335" i="4" s="1"/>
  <c r="AA335" i="4" a="1"/>
  <c r="AA335" i="4" s="1"/>
  <c r="BW335" i="4" s="1" a="1"/>
  <c r="BW335" i="4" s="1"/>
  <c r="AB335" i="4" a="1"/>
  <c r="AB335" i="4" s="1"/>
  <c r="AO335" i="4" s="1"/>
  <c r="AE335" i="4" l="1"/>
  <c r="AI335" i="4" s="1"/>
  <c r="AH335" i="4"/>
  <c r="BP335" i="4"/>
  <c r="BT335" i="4" s="1"/>
  <c r="BS335" i="4"/>
  <c r="BX335" i="4" l="1"/>
  <c r="AQ335" i="4"/>
  <c r="AR335" i="4"/>
  <c r="AP335" i="4"/>
  <c r="AM335" i="4"/>
  <c r="AN335" i="4" s="1"/>
  <c r="AJ335" i="4" s="1"/>
  <c r="AK335" i="4" s="1"/>
  <c r="CC335" i="4"/>
  <c r="CA335" i="4"/>
  <c r="CB335" i="4"/>
  <c r="BY335" i="4" l="1"/>
  <c r="BU335" i="4" s="1"/>
  <c r="BV335" i="4" s="1"/>
  <c r="CD335" i="4" s="1"/>
  <c r="AS336" i="4" l="1"/>
  <c r="AT336" i="4" s="1" a="1"/>
  <c r="AT336" i="4" s="1"/>
  <c r="AY336" i="4" s="1" a="1"/>
  <c r="AY336" i="4" s="1"/>
  <c r="H336" i="4"/>
  <c r="I336" i="4" s="1" a="1"/>
  <c r="I336" i="4" s="1"/>
  <c r="AW336" i="4" l="1" a="1"/>
  <c r="AW336" i="4" s="1"/>
  <c r="AX336" i="4" a="1"/>
  <c r="AX336" i="4" s="1"/>
  <c r="AV336" i="4" a="1"/>
  <c r="AV336" i="4" s="1"/>
  <c r="AZ336" i="4" a="1"/>
  <c r="AZ336" i="4" s="1"/>
  <c r="M336" i="4" a="1"/>
  <c r="M336" i="4" s="1"/>
  <c r="K336" i="4" a="1"/>
  <c r="K336" i="4" s="1"/>
  <c r="N336" i="4" a="1"/>
  <c r="N336" i="4" s="1"/>
  <c r="O336" i="4" a="1"/>
  <c r="O336" i="4" s="1"/>
  <c r="BC336" i="4" a="1"/>
  <c r="BC336" i="4" s="1"/>
  <c r="BE336" i="4" s="1" a="1"/>
  <c r="BE336" i="4" s="1"/>
  <c r="BD336" i="4" a="1"/>
  <c r="BD336" i="4" s="1"/>
  <c r="BF336" i="4" s="1" a="1"/>
  <c r="BF336" i="4" s="1"/>
  <c r="AU336" i="4" a="1"/>
  <c r="AU336" i="4" s="1"/>
  <c r="BA336" i="4" a="1"/>
  <c r="BA336" i="4" s="1"/>
  <c r="BB336" i="4" a="1"/>
  <c r="BB336" i="4" s="1"/>
  <c r="L336" i="4" a="1"/>
  <c r="L336" i="4" s="1"/>
  <c r="R336" i="4" a="1"/>
  <c r="R336" i="4" s="1"/>
  <c r="T336" i="4" s="1" a="1"/>
  <c r="T336" i="4" s="1"/>
  <c r="S336" i="4" a="1"/>
  <c r="S336" i="4" s="1"/>
  <c r="U336" i="4" s="1" a="1"/>
  <c r="U336" i="4" s="1"/>
  <c r="Q336" i="4" a="1"/>
  <c r="Q336" i="4" s="1"/>
  <c r="P336" i="4" a="1"/>
  <c r="P336" i="4" s="1"/>
  <c r="J336" i="4" a="1"/>
  <c r="J336" i="4" s="1"/>
  <c r="BI336" i="4" l="1"/>
  <c r="BG336" i="4"/>
  <c r="BH336" i="4"/>
  <c r="V336" i="4"/>
  <c r="W336" i="4"/>
  <c r="X336" i="4"/>
  <c r="Y336" i="4" s="1"/>
  <c r="Z336" i="4" s="1"/>
  <c r="BJ336" i="4" l="1"/>
  <c r="BK336" i="4" s="1"/>
  <c r="AB336" i="4" a="1"/>
  <c r="AB336" i="4" s="1"/>
  <c r="AO336" i="4" s="1"/>
  <c r="AC336" i="4" a="1"/>
  <c r="AC336" i="4" s="1"/>
  <c r="AF336" i="4" a="1"/>
  <c r="AF336" i="4" s="1"/>
  <c r="AG336" i="4" a="1"/>
  <c r="AG336" i="4" s="1"/>
  <c r="AD336" i="4" a="1"/>
  <c r="AD336" i="4" s="1"/>
  <c r="AA336" i="4" a="1"/>
  <c r="AA336" i="4" s="1"/>
  <c r="BW336" i="4" s="1" a="1"/>
  <c r="BW336" i="4" s="1"/>
  <c r="BR336" i="4" a="1"/>
  <c r="BR336" i="4" s="1"/>
  <c r="BN336" i="4" a="1"/>
  <c r="BN336" i="4" s="1"/>
  <c r="BO336" i="4" a="1"/>
  <c r="BO336" i="4" s="1"/>
  <c r="BQ336" i="4" a="1"/>
  <c r="BQ336" i="4" s="1"/>
  <c r="BM336" i="4" a="1"/>
  <c r="BM336" i="4" s="1"/>
  <c r="BZ336" i="4" s="1"/>
  <c r="BL336" i="4" a="1"/>
  <c r="BL336" i="4" s="1"/>
  <c r="AL336" i="4" s="1" a="1"/>
  <c r="AL336" i="4" s="1"/>
  <c r="BP336" i="4" l="1"/>
  <c r="BT336" i="4" s="1"/>
  <c r="BS336" i="4"/>
  <c r="AH336" i="4"/>
  <c r="AE336" i="4"/>
  <c r="AI336" i="4" s="1"/>
  <c r="BX336" i="4" l="1"/>
  <c r="CC336" i="4"/>
  <c r="CB336" i="4"/>
  <c r="CA336" i="4"/>
  <c r="AP336" i="4"/>
  <c r="AQ336" i="4"/>
  <c r="AR336" i="4"/>
  <c r="AM336" i="4"/>
  <c r="BY336" i="4" s="1"/>
  <c r="BU336" i="4" s="1"/>
  <c r="BV336" i="4" s="1"/>
  <c r="AN336" i="4" l="1"/>
  <c r="AJ336" i="4" s="1"/>
  <c r="AK336" i="4" s="1"/>
  <c r="CD336" i="4" s="1"/>
  <c r="H337" i="4" l="1"/>
  <c r="AS337" i="4"/>
  <c r="AT337" i="4" l="1" a="1"/>
  <c r="AT337" i="4" s="1"/>
  <c r="AV337" i="4" s="1" a="1"/>
  <c r="AV337" i="4" s="1"/>
  <c r="I337" i="4" a="1"/>
  <c r="I337" i="4" s="1"/>
  <c r="M337" i="4" s="1" a="1"/>
  <c r="M337" i="4" s="1"/>
  <c r="AX337" i="4" l="1" a="1"/>
  <c r="AX337" i="4" s="1"/>
  <c r="K337" i="4" a="1"/>
  <c r="K337" i="4" s="1"/>
  <c r="L337" i="4" a="1"/>
  <c r="L337" i="4" s="1"/>
  <c r="AZ337" i="4" a="1"/>
  <c r="AZ337" i="4" s="1"/>
  <c r="O337" i="4" a="1"/>
  <c r="O337" i="4" s="1"/>
  <c r="AY337" i="4" a="1"/>
  <c r="AY337" i="4" s="1"/>
  <c r="N337" i="4" a="1"/>
  <c r="N337" i="4" s="1"/>
  <c r="S337" i="4" a="1"/>
  <c r="S337" i="4" s="1"/>
  <c r="U337" i="4" s="1" a="1"/>
  <c r="U337" i="4" s="1"/>
  <c r="J337" i="4" a="1"/>
  <c r="J337" i="4" s="1"/>
  <c r="P337" i="4" a="1"/>
  <c r="P337" i="4" s="1"/>
  <c r="Q337" i="4" a="1"/>
  <c r="Q337" i="4" s="1"/>
  <c r="R337" i="4" a="1"/>
  <c r="R337" i="4" s="1"/>
  <c r="T337" i="4" s="1" a="1"/>
  <c r="T337" i="4" s="1"/>
  <c r="AW337" i="4" a="1"/>
  <c r="AW337" i="4" s="1"/>
  <c r="AU337" i="4" a="1"/>
  <c r="AU337" i="4" s="1"/>
  <c r="BC337" i="4" a="1"/>
  <c r="BC337" i="4" s="1"/>
  <c r="BE337" i="4" s="1" a="1"/>
  <c r="BE337" i="4" s="1"/>
  <c r="BD337" i="4" a="1"/>
  <c r="BD337" i="4" s="1"/>
  <c r="BF337" i="4" s="1" a="1"/>
  <c r="BF337" i="4" s="1"/>
  <c r="BB337" i="4" a="1"/>
  <c r="BB337" i="4" s="1"/>
  <c r="BA337" i="4" a="1"/>
  <c r="BA337" i="4" s="1"/>
  <c r="X337" i="4" l="1"/>
  <c r="W337" i="4"/>
  <c r="V337" i="4"/>
  <c r="BG337" i="4"/>
  <c r="BH337" i="4"/>
  <c r="BI337" i="4"/>
  <c r="BJ337" i="4" s="1"/>
  <c r="BK337" i="4" s="1"/>
  <c r="Y337" i="4" l="1"/>
  <c r="Z337" i="4" s="1"/>
  <c r="BR337" i="4" a="1"/>
  <c r="BR337" i="4" s="1"/>
  <c r="BO337" i="4" a="1"/>
  <c r="BO337" i="4" s="1"/>
  <c r="BN337" i="4" a="1"/>
  <c r="BN337" i="4" s="1"/>
  <c r="BQ337" i="4" a="1"/>
  <c r="BQ337" i="4" s="1"/>
  <c r="BM337" i="4" a="1"/>
  <c r="BM337" i="4" s="1"/>
  <c r="BZ337" i="4" s="1"/>
  <c r="BL337" i="4" a="1"/>
  <c r="BL337" i="4" s="1"/>
  <c r="AL337" i="4" s="1" a="1"/>
  <c r="AL337" i="4" s="1"/>
  <c r="AA337" i="4" a="1"/>
  <c r="AA337" i="4" s="1"/>
  <c r="BW337" i="4" s="1" a="1"/>
  <c r="BW337" i="4" s="1"/>
  <c r="AD337" i="4" a="1"/>
  <c r="AD337" i="4" s="1"/>
  <c r="AC337" i="4" a="1"/>
  <c r="AC337" i="4" s="1"/>
  <c r="AB337" i="4" a="1"/>
  <c r="AB337" i="4" s="1"/>
  <c r="AO337" i="4" s="1"/>
  <c r="AG337" i="4" a="1"/>
  <c r="AG337" i="4" s="1"/>
  <c r="AF337" i="4" a="1"/>
  <c r="AF337" i="4" s="1"/>
  <c r="AH337" i="4" l="1"/>
  <c r="BP337" i="4"/>
  <c r="BT337" i="4" s="1"/>
  <c r="AE337" i="4"/>
  <c r="AI337" i="4" s="1"/>
  <c r="BX337" i="4" s="1"/>
  <c r="BS337" i="4"/>
  <c r="AM337" i="4" l="1"/>
  <c r="AN337" i="4" s="1"/>
  <c r="AJ337" i="4" s="1"/>
  <c r="AK337" i="4" s="1"/>
  <c r="AP337" i="4"/>
  <c r="AR337" i="4"/>
  <c r="AQ337" i="4"/>
  <c r="CB337" i="4"/>
  <c r="CC337" i="4"/>
  <c r="CA337" i="4"/>
  <c r="BY337" i="4" l="1"/>
  <c r="BU337" i="4" s="1"/>
  <c r="BV337" i="4" s="1"/>
  <c r="CD337" i="4" s="1"/>
  <c r="AS338" i="4" l="1"/>
  <c r="AT338" i="4" s="1" a="1"/>
  <c r="AT338" i="4" s="1"/>
  <c r="AW338" i="4" s="1" a="1"/>
  <c r="AW338" i="4" s="1"/>
  <c r="H338" i="4"/>
  <c r="I338" i="4" s="1" a="1"/>
  <c r="I338" i="4" s="1"/>
  <c r="AV338" i="4" l="1" a="1"/>
  <c r="AV338" i="4" s="1"/>
  <c r="AX338" i="4" a="1"/>
  <c r="AX338" i="4" s="1"/>
  <c r="AY338" i="4" a="1"/>
  <c r="AY338" i="4" s="1"/>
  <c r="AZ338" i="4" a="1"/>
  <c r="AZ338" i="4" s="1"/>
  <c r="N338" i="4" a="1"/>
  <c r="N338" i="4" s="1"/>
  <c r="K338" i="4" a="1"/>
  <c r="K338" i="4" s="1"/>
  <c r="O338" i="4" a="1"/>
  <c r="O338" i="4" s="1"/>
  <c r="M338" i="4" a="1"/>
  <c r="M338" i="4" s="1"/>
  <c r="L338" i="4" a="1"/>
  <c r="L338" i="4" s="1"/>
  <c r="BC338" i="4" a="1"/>
  <c r="BC338" i="4" s="1"/>
  <c r="BE338" i="4" s="1" a="1"/>
  <c r="BE338" i="4" s="1"/>
  <c r="BA338" i="4" a="1"/>
  <c r="BA338" i="4" s="1"/>
  <c r="AU338" i="4" a="1"/>
  <c r="AU338" i="4" s="1"/>
  <c r="BD338" i="4" a="1"/>
  <c r="BD338" i="4" s="1"/>
  <c r="BF338" i="4" s="1" a="1"/>
  <c r="BF338" i="4" s="1"/>
  <c r="BB338" i="4" a="1"/>
  <c r="BB338" i="4" s="1"/>
  <c r="Q338" i="4" a="1"/>
  <c r="Q338" i="4" s="1"/>
  <c r="P338" i="4" a="1"/>
  <c r="P338" i="4" s="1"/>
  <c r="J338" i="4" a="1"/>
  <c r="J338" i="4" s="1"/>
  <c r="R338" i="4" a="1"/>
  <c r="R338" i="4" s="1"/>
  <c r="T338" i="4" s="1" a="1"/>
  <c r="T338" i="4" s="1"/>
  <c r="S338" i="4" a="1"/>
  <c r="S338" i="4" s="1"/>
  <c r="U338" i="4" s="1" a="1"/>
  <c r="U338" i="4" s="1"/>
  <c r="X338" i="4" l="1"/>
  <c r="V338" i="4"/>
  <c r="W338" i="4"/>
  <c r="BH338" i="4"/>
  <c r="BI338" i="4"/>
  <c r="BG338" i="4"/>
  <c r="Y338" i="4" l="1"/>
  <c r="Z338" i="4" s="1"/>
  <c r="AF338" i="4" s="1" a="1"/>
  <c r="AF338" i="4" s="1"/>
  <c r="BJ338" i="4"/>
  <c r="BK338" i="4" s="1"/>
  <c r="BL338" i="4" s="1" a="1"/>
  <c r="BL338" i="4" s="1"/>
  <c r="AL338" i="4" s="1" a="1"/>
  <c r="AL338" i="4" s="1"/>
  <c r="AG338" i="4" l="1" a="1"/>
  <c r="AG338" i="4" s="1"/>
  <c r="AB338" i="4" a="1"/>
  <c r="AB338" i="4" s="1"/>
  <c r="AO338" i="4" s="1"/>
  <c r="AD338" i="4" a="1"/>
  <c r="AD338" i="4" s="1"/>
  <c r="AC338" i="4" a="1"/>
  <c r="AC338" i="4" s="1"/>
  <c r="AA338" i="4" a="1"/>
  <c r="AA338" i="4" s="1"/>
  <c r="BW338" i="4" s="1" a="1"/>
  <c r="BW338" i="4" s="1"/>
  <c r="BN338" i="4" a="1"/>
  <c r="BN338" i="4" s="1"/>
  <c r="BR338" i="4" a="1"/>
  <c r="BR338" i="4" s="1"/>
  <c r="BQ338" i="4" a="1"/>
  <c r="BQ338" i="4" s="1"/>
  <c r="BO338" i="4" a="1"/>
  <c r="BO338" i="4" s="1"/>
  <c r="BM338" i="4" a="1"/>
  <c r="BM338" i="4" s="1"/>
  <c r="BZ338" i="4" s="1"/>
  <c r="AH338" i="4"/>
  <c r="AE338" i="4"/>
  <c r="AI338" i="4" s="1"/>
  <c r="BP338" i="4" l="1"/>
  <c r="BS338" i="4"/>
  <c r="AR338" i="4" s="1"/>
  <c r="BX338" i="4"/>
  <c r="BT338" i="4"/>
  <c r="AQ338" i="4" l="1"/>
  <c r="AP338" i="4"/>
  <c r="CC338" i="4"/>
  <c r="AM338" i="4"/>
  <c r="AN338" i="4" s="1"/>
  <c r="AJ338" i="4" s="1"/>
  <c r="AK338" i="4" s="1"/>
  <c r="CA338" i="4"/>
  <c r="CB338" i="4"/>
  <c r="BY338" i="4" l="1"/>
  <c r="BU338" i="4" s="1"/>
  <c r="BV338" i="4" s="1"/>
  <c r="CD338" i="4" s="1"/>
  <c r="AS339" i="4" s="1"/>
  <c r="AT339" i="4" s="1" a="1"/>
  <c r="AT339" i="4" s="1"/>
  <c r="AY339" i="4" s="1" a="1"/>
  <c r="AY339" i="4" s="1"/>
  <c r="AX339" i="4" l="1" a="1"/>
  <c r="AX339" i="4" s="1"/>
  <c r="H339" i="4"/>
  <c r="I339" i="4" s="1" a="1"/>
  <c r="I339" i="4" s="1"/>
  <c r="M339" i="4" s="1" a="1"/>
  <c r="M339" i="4" s="1"/>
  <c r="AW339" i="4" a="1"/>
  <c r="AW339" i="4" s="1"/>
  <c r="AV339" i="4" a="1"/>
  <c r="AV339" i="4" s="1"/>
  <c r="K339" i="4" a="1"/>
  <c r="K339" i="4" s="1"/>
  <c r="N339" i="4" a="1"/>
  <c r="N339" i="4" s="1"/>
  <c r="L339" i="4" a="1"/>
  <c r="L339" i="4" s="1"/>
  <c r="AZ339" i="4" a="1"/>
  <c r="AZ339" i="4" s="1"/>
  <c r="BA339" i="4" a="1"/>
  <c r="BA339" i="4" s="1"/>
  <c r="BC339" i="4" a="1"/>
  <c r="BC339" i="4" s="1"/>
  <c r="BE339" i="4" s="1" a="1"/>
  <c r="BE339" i="4" s="1"/>
  <c r="BD339" i="4" a="1"/>
  <c r="BD339" i="4" s="1"/>
  <c r="BF339" i="4" s="1" a="1"/>
  <c r="BF339" i="4" s="1"/>
  <c r="BB339" i="4" a="1"/>
  <c r="BB339" i="4" s="1"/>
  <c r="AU339" i="4" a="1"/>
  <c r="AU339" i="4" s="1"/>
  <c r="O339" i="4" a="1"/>
  <c r="O339" i="4" s="1"/>
  <c r="R339" i="4" a="1"/>
  <c r="R339" i="4" s="1"/>
  <c r="T339" i="4" s="1" a="1"/>
  <c r="T339" i="4" s="1"/>
  <c r="P339" i="4" a="1"/>
  <c r="P339" i="4" s="1"/>
  <c r="J339" i="4" a="1"/>
  <c r="J339" i="4" s="1"/>
  <c r="S339" i="4" a="1"/>
  <c r="S339" i="4" s="1"/>
  <c r="U339" i="4" s="1" a="1"/>
  <c r="U339" i="4" s="1"/>
  <c r="Q339" i="4" l="1" a="1"/>
  <c r="Q339" i="4" s="1"/>
  <c r="BG339" i="4"/>
  <c r="BI339" i="4"/>
  <c r="BH339" i="4"/>
  <c r="W339" i="4"/>
  <c r="X339" i="4"/>
  <c r="V339" i="4"/>
  <c r="Y339" i="4" l="1"/>
  <c r="Z339" i="4" s="1"/>
  <c r="AF339" i="4" s="1" a="1"/>
  <c r="AF339" i="4" s="1"/>
  <c r="BJ339" i="4"/>
  <c r="BK339" i="4" s="1"/>
  <c r="AA339" i="4" l="1" a="1"/>
  <c r="AA339" i="4" s="1"/>
  <c r="BW339" i="4" s="1" a="1"/>
  <c r="BW339" i="4" s="1"/>
  <c r="AB339" i="4" a="1"/>
  <c r="AB339" i="4" s="1"/>
  <c r="AO339" i="4" s="1"/>
  <c r="AG339" i="4" a="1"/>
  <c r="AG339" i="4" s="1"/>
  <c r="AH339" i="4" s="1"/>
  <c r="AC339" i="4" a="1"/>
  <c r="AC339" i="4" s="1"/>
  <c r="AD339" i="4" a="1"/>
  <c r="AD339" i="4" s="1"/>
  <c r="BM339" i="4" a="1"/>
  <c r="BM339" i="4" s="1"/>
  <c r="BZ339" i="4" s="1"/>
  <c r="BQ339" i="4" a="1"/>
  <c r="BQ339" i="4" s="1"/>
  <c r="BR339" i="4" a="1"/>
  <c r="BR339" i="4" s="1"/>
  <c r="BO339" i="4" a="1"/>
  <c r="BO339" i="4" s="1"/>
  <c r="BN339" i="4" a="1"/>
  <c r="BN339" i="4" s="1"/>
  <c r="BL339" i="4" a="1"/>
  <c r="BL339" i="4" s="1"/>
  <c r="AL339" i="4" s="1" a="1"/>
  <c r="AL339" i="4" s="1"/>
  <c r="AE339" i="4" l="1"/>
  <c r="AI339" i="4" s="1"/>
  <c r="BX339" i="4" s="1"/>
  <c r="BP339" i="4"/>
  <c r="BT339" i="4" s="1"/>
  <c r="BS339" i="4"/>
  <c r="AM339" i="4" l="1"/>
  <c r="AR339" i="4"/>
  <c r="AQ339" i="4"/>
  <c r="AP339" i="4"/>
  <c r="AN339" i="4"/>
  <c r="AJ339" i="4" s="1"/>
  <c r="AK339" i="4" s="1"/>
  <c r="BY339" i="4"/>
  <c r="BU339" i="4" s="1"/>
  <c r="BV339" i="4" s="1"/>
  <c r="CC339" i="4"/>
  <c r="CB339" i="4"/>
  <c r="CA339" i="4"/>
  <c r="CD339" i="4" l="1"/>
  <c r="AS340" i="4" s="1"/>
  <c r="AT340" i="4" s="1" a="1"/>
  <c r="AT340" i="4" s="1"/>
  <c r="AY340" i="4" s="1" a="1"/>
  <c r="AY340" i="4" s="1"/>
  <c r="AV340" i="4" l="1" a="1"/>
  <c r="AV340" i="4" s="1"/>
  <c r="AW340" i="4" a="1"/>
  <c r="AW340" i="4" s="1"/>
  <c r="AZ340" i="4" a="1"/>
  <c r="AZ340" i="4" s="1"/>
  <c r="H340" i="4"/>
  <c r="AX340" i="4" a="1"/>
  <c r="AX340" i="4" s="1"/>
  <c r="AU340" i="4" a="1"/>
  <c r="AU340" i="4" s="1"/>
  <c r="BD340" i="4" a="1"/>
  <c r="BD340" i="4" s="1"/>
  <c r="BF340" i="4" s="1" a="1"/>
  <c r="BF340" i="4" s="1"/>
  <c r="BB340" i="4" a="1"/>
  <c r="BB340" i="4" s="1"/>
  <c r="BA340" i="4" a="1"/>
  <c r="BA340" i="4" s="1"/>
  <c r="BC340" i="4" a="1"/>
  <c r="BC340" i="4" s="1"/>
  <c r="BE340" i="4" s="1" a="1"/>
  <c r="BE340" i="4" s="1"/>
  <c r="I340" i="4" l="1" a="1"/>
  <c r="I340" i="4" s="1"/>
  <c r="O340" i="4" s="1" a="1"/>
  <c r="O340" i="4" s="1"/>
  <c r="BG340" i="4"/>
  <c r="BI340" i="4"/>
  <c r="BJ340" i="4" s="1"/>
  <c r="BK340" i="4" s="1"/>
  <c r="BH340" i="4"/>
  <c r="N340" i="4" l="1" a="1"/>
  <c r="N340" i="4" s="1"/>
  <c r="M340" i="4" a="1"/>
  <c r="M340" i="4" s="1"/>
  <c r="K340" i="4" a="1"/>
  <c r="K340" i="4" s="1"/>
  <c r="L340" i="4" a="1"/>
  <c r="L340" i="4" s="1"/>
  <c r="Q340" i="4" a="1"/>
  <c r="Q340" i="4" s="1"/>
  <c r="R340" i="4" a="1"/>
  <c r="R340" i="4" s="1"/>
  <c r="T340" i="4" s="1" a="1"/>
  <c r="T340" i="4" s="1"/>
  <c r="S340" i="4" a="1"/>
  <c r="S340" i="4" s="1"/>
  <c r="U340" i="4" s="1" a="1"/>
  <c r="U340" i="4" s="1"/>
  <c r="J340" i="4" a="1"/>
  <c r="J340" i="4" s="1"/>
  <c r="P340" i="4" a="1"/>
  <c r="P340" i="4" s="1"/>
  <c r="BR340" i="4" a="1"/>
  <c r="BR340" i="4" s="1"/>
  <c r="BL340" i="4" a="1"/>
  <c r="BL340" i="4" s="1"/>
  <c r="BO340" i="4" a="1"/>
  <c r="BO340" i="4" s="1"/>
  <c r="BN340" i="4" a="1"/>
  <c r="BN340" i="4" s="1"/>
  <c r="BM340" i="4" a="1"/>
  <c r="BM340" i="4" s="1"/>
  <c r="BZ340" i="4" s="1"/>
  <c r="BQ340" i="4" a="1"/>
  <c r="BQ340" i="4" s="1"/>
  <c r="AL340" i="4" l="1" a="1"/>
  <c r="AL340" i="4" s="1"/>
  <c r="BP340" i="4"/>
  <c r="V340" i="4"/>
  <c r="X340" i="4"/>
  <c r="Y340" i="4" s="1"/>
  <c r="Z340" i="4" s="1"/>
  <c r="W340" i="4"/>
  <c r="BT340" i="4"/>
  <c r="BS340" i="4"/>
  <c r="AG340" i="4" l="1" a="1"/>
  <c r="AG340" i="4" s="1"/>
  <c r="AD340" i="4" a="1"/>
  <c r="AD340" i="4" s="1"/>
  <c r="AB340" i="4" a="1"/>
  <c r="AB340" i="4" s="1"/>
  <c r="AO340" i="4" s="1"/>
  <c r="AC340" i="4" a="1"/>
  <c r="AC340" i="4" s="1"/>
  <c r="AA340" i="4" a="1"/>
  <c r="AA340" i="4" s="1"/>
  <c r="BW340" i="4" s="1" a="1"/>
  <c r="BW340" i="4" s="1"/>
  <c r="AF340" i="4" a="1"/>
  <c r="AF340" i="4" s="1"/>
  <c r="AE340" i="4" l="1"/>
  <c r="AI340" i="4" s="1"/>
  <c r="AM340" i="4" s="1"/>
  <c r="AH340" i="4"/>
  <c r="CA340" i="4" l="1"/>
  <c r="CC340" i="4"/>
  <c r="AQ340" i="4"/>
  <c r="BX340" i="4"/>
  <c r="BY340" i="4" s="1"/>
  <c r="BU340" i="4" s="1"/>
  <c r="BV340" i="4" s="1"/>
  <c r="AR340" i="4"/>
  <c r="AP340" i="4"/>
  <c r="CB340" i="4"/>
  <c r="AN340" i="4" l="1"/>
  <c r="AJ340" i="4" s="1"/>
  <c r="AK340" i="4" s="1"/>
  <c r="CD340" i="4" s="1"/>
  <c r="AS341" i="4" s="1"/>
  <c r="AT341" i="4" l="1" a="1"/>
  <c r="AT341" i="4" s="1"/>
  <c r="BD341" i="4" s="1" a="1"/>
  <c r="BD341" i="4" s="1"/>
  <c r="BF341" i="4" s="1" a="1"/>
  <c r="BF341" i="4" s="1"/>
  <c r="H341" i="4"/>
  <c r="AY341" i="4" a="1"/>
  <c r="AY341" i="4" s="1"/>
  <c r="BA341" i="4" l="1" a="1"/>
  <c r="BA341" i="4" s="1"/>
  <c r="AZ341" i="4" a="1"/>
  <c r="AZ341" i="4" s="1"/>
  <c r="AV341" i="4" a="1"/>
  <c r="AV341" i="4" s="1"/>
  <c r="BC341" i="4" a="1"/>
  <c r="BC341" i="4" s="1"/>
  <c r="BE341" i="4" s="1" a="1"/>
  <c r="BE341" i="4" s="1"/>
  <c r="BI341" i="4" s="1"/>
  <c r="AW341" i="4" a="1"/>
  <c r="AW341" i="4" s="1"/>
  <c r="AU341" i="4" a="1"/>
  <c r="AU341" i="4" s="1"/>
  <c r="BB341" i="4" a="1"/>
  <c r="BB341" i="4" s="1"/>
  <c r="AX341" i="4" a="1"/>
  <c r="AX341" i="4" s="1"/>
  <c r="I341" i="4" a="1"/>
  <c r="I341" i="4" s="1"/>
  <c r="O341" i="4" s="1" a="1"/>
  <c r="O341" i="4" s="1"/>
  <c r="N341" i="4" l="1" a="1"/>
  <c r="N341" i="4" s="1"/>
  <c r="L341" i="4" a="1"/>
  <c r="L341" i="4" s="1"/>
  <c r="K341" i="4" a="1"/>
  <c r="K341" i="4" s="1"/>
  <c r="M341" i="4" a="1"/>
  <c r="M341" i="4" s="1"/>
  <c r="BH341" i="4"/>
  <c r="BG341" i="4"/>
  <c r="S341" i="4" a="1"/>
  <c r="S341" i="4" s="1"/>
  <c r="U341" i="4" s="1" a="1"/>
  <c r="U341" i="4" s="1"/>
  <c r="Q341" i="4" a="1"/>
  <c r="Q341" i="4" s="1"/>
  <c r="P341" i="4" a="1"/>
  <c r="P341" i="4" s="1"/>
  <c r="J341" i="4" a="1"/>
  <c r="J341" i="4" s="1"/>
  <c r="R341" i="4" a="1"/>
  <c r="R341" i="4" s="1"/>
  <c r="T341" i="4" s="1" a="1"/>
  <c r="T341" i="4" s="1"/>
  <c r="BJ341" i="4"/>
  <c r="BK341" i="4" s="1"/>
  <c r="W341" i="4" l="1"/>
  <c r="V341" i="4"/>
  <c r="X341" i="4"/>
  <c r="Y341" i="4" s="1"/>
  <c r="Z341" i="4" s="1"/>
  <c r="AG341" i="4" s="1" a="1"/>
  <c r="AG341" i="4" s="1"/>
  <c r="BL341" i="4" a="1"/>
  <c r="BL341" i="4" s="1"/>
  <c r="AL341" i="4" s="1" a="1"/>
  <c r="AL341" i="4" s="1"/>
  <c r="BN341" i="4" a="1"/>
  <c r="BN341" i="4" s="1"/>
  <c r="BO341" i="4" a="1"/>
  <c r="BO341" i="4" s="1"/>
  <c r="BM341" i="4" a="1"/>
  <c r="BM341" i="4" s="1"/>
  <c r="BZ341" i="4" s="1"/>
  <c r="BR341" i="4" a="1"/>
  <c r="BR341" i="4" s="1"/>
  <c r="BQ341" i="4" a="1"/>
  <c r="BQ341" i="4" s="1"/>
  <c r="AD341" i="4" a="1"/>
  <c r="AD341" i="4" s="1"/>
  <c r="AA341" i="4" a="1"/>
  <c r="AA341" i="4" s="1"/>
  <c r="BW341" i="4" s="1" a="1"/>
  <c r="BW341" i="4" s="1"/>
  <c r="AB341" i="4" l="1" a="1"/>
  <c r="AB341" i="4" s="1"/>
  <c r="AO341" i="4" s="1"/>
  <c r="AF341" i="4" a="1"/>
  <c r="AF341" i="4" s="1"/>
  <c r="AH341" i="4" s="1"/>
  <c r="AC341" i="4" a="1"/>
  <c r="AC341" i="4" s="1"/>
  <c r="AE341" i="4" s="1"/>
  <c r="BP341" i="4"/>
  <c r="BT341" i="4" s="1"/>
  <c r="BS341" i="4"/>
  <c r="AI341" i="4" l="1"/>
  <c r="CA341" i="4"/>
  <c r="CB341" i="4"/>
  <c r="AM341" i="4"/>
  <c r="CC341" i="4"/>
  <c r="BX341" i="4"/>
  <c r="AR341" i="4"/>
  <c r="AP341" i="4"/>
  <c r="AQ341" i="4"/>
  <c r="BY341" i="4" l="1"/>
  <c r="BU341" i="4" s="1"/>
  <c r="BV341" i="4" s="1"/>
  <c r="AN341" i="4"/>
  <c r="AJ341" i="4" s="1"/>
  <c r="AK341" i="4" s="1"/>
  <c r="CD341" i="4" l="1"/>
  <c r="AS342" i="4" s="1"/>
  <c r="AT342" i="4" s="1" a="1"/>
  <c r="AT342" i="4" s="1"/>
  <c r="AZ342" i="4" s="1" a="1"/>
  <c r="AZ342" i="4" s="1"/>
  <c r="H342" i="4" l="1"/>
  <c r="I342" i="4" s="1" a="1"/>
  <c r="I342" i="4" s="1"/>
  <c r="AY342" i="4" a="1"/>
  <c r="AY342" i="4" s="1"/>
  <c r="AV342" i="4" a="1"/>
  <c r="AV342" i="4" s="1"/>
  <c r="AW342" i="4" a="1"/>
  <c r="AW342" i="4" s="1"/>
  <c r="AX342" i="4" a="1"/>
  <c r="AX342" i="4" s="1"/>
  <c r="L342" i="4" a="1"/>
  <c r="L342" i="4" s="1"/>
  <c r="M342" i="4" a="1"/>
  <c r="M342" i="4" s="1"/>
  <c r="O342" i="4" a="1"/>
  <c r="O342" i="4" s="1"/>
  <c r="K342" i="4" a="1"/>
  <c r="K342" i="4" s="1"/>
  <c r="BD342" i="4" a="1"/>
  <c r="BD342" i="4" s="1"/>
  <c r="BF342" i="4" s="1" a="1"/>
  <c r="BF342" i="4" s="1"/>
  <c r="BA342" i="4" a="1"/>
  <c r="BA342" i="4" s="1"/>
  <c r="BC342" i="4" a="1"/>
  <c r="BC342" i="4" s="1"/>
  <c r="BE342" i="4" s="1" a="1"/>
  <c r="BE342" i="4" s="1"/>
  <c r="AU342" i="4" a="1"/>
  <c r="AU342" i="4" s="1"/>
  <c r="BB342" i="4" a="1"/>
  <c r="BB342" i="4" s="1"/>
  <c r="N342" i="4" a="1"/>
  <c r="N342" i="4" s="1"/>
  <c r="P342" i="4" a="1"/>
  <c r="P342" i="4" s="1"/>
  <c r="Q342" i="4" a="1"/>
  <c r="Q342" i="4" s="1"/>
  <c r="J342" i="4" a="1"/>
  <c r="J342" i="4" s="1"/>
  <c r="R342" i="4" a="1"/>
  <c r="R342" i="4" s="1"/>
  <c r="T342" i="4" s="1" a="1"/>
  <c r="T342" i="4" s="1"/>
  <c r="S342" i="4" a="1"/>
  <c r="S342" i="4" s="1"/>
  <c r="U342" i="4" s="1" a="1"/>
  <c r="U342" i="4" s="1"/>
  <c r="BI342" i="4" l="1"/>
  <c r="BG342" i="4"/>
  <c r="BH342" i="4"/>
  <c r="X342" i="4"/>
  <c r="W342" i="4"/>
  <c r="V342" i="4"/>
  <c r="Y342" i="4" l="1"/>
  <c r="Z342" i="4" s="1"/>
  <c r="BJ342" i="4"/>
  <c r="BK342" i="4" s="1"/>
  <c r="BN342" i="4" s="1" a="1"/>
  <c r="BN342" i="4" s="1"/>
  <c r="AF342" i="4" a="1"/>
  <c r="AF342" i="4" s="1"/>
  <c r="AC342" i="4" a="1"/>
  <c r="AC342" i="4" s="1"/>
  <c r="AD342" i="4" a="1"/>
  <c r="AD342" i="4" s="1"/>
  <c r="AB342" i="4" a="1"/>
  <c r="AB342" i="4" s="1"/>
  <c r="AO342" i="4" s="1"/>
  <c r="AA342" i="4" a="1"/>
  <c r="AA342" i="4" s="1"/>
  <c r="BW342" i="4" s="1" a="1"/>
  <c r="BW342" i="4" s="1"/>
  <c r="AG342" i="4" a="1"/>
  <c r="AG342" i="4" s="1"/>
  <c r="BO342" i="4" a="1"/>
  <c r="BO342" i="4" s="1"/>
  <c r="BQ342" i="4" a="1"/>
  <c r="BQ342" i="4" s="1"/>
  <c r="BM342" i="4" a="1"/>
  <c r="BM342" i="4" s="1"/>
  <c r="BZ342" i="4" s="1"/>
  <c r="BL342" i="4" a="1"/>
  <c r="BL342" i="4" s="1"/>
  <c r="AL342" i="4" s="1" a="1"/>
  <c r="AL342" i="4" s="1"/>
  <c r="BR342" i="4" l="1" a="1"/>
  <c r="BR342" i="4" s="1"/>
  <c r="BS342" i="4" s="1"/>
  <c r="BP342" i="4"/>
  <c r="AH342" i="4"/>
  <c r="BT342" i="4"/>
  <c r="AE342" i="4"/>
  <c r="AI342" i="4" s="1"/>
  <c r="BX342" i="4" l="1"/>
  <c r="AP342" i="4"/>
  <c r="CC342" i="4"/>
  <c r="CB342" i="4"/>
  <c r="AM342" i="4"/>
  <c r="AN342" i="4" s="1"/>
  <c r="AJ342" i="4" s="1"/>
  <c r="AK342" i="4" s="1"/>
  <c r="CA342" i="4"/>
  <c r="AQ342" i="4"/>
  <c r="AR342" i="4"/>
  <c r="BY342" i="4" l="1"/>
  <c r="BU342" i="4" s="1"/>
  <c r="BV342" i="4" s="1"/>
  <c r="CD342" i="4" s="1"/>
  <c r="AS343" i="4" s="1"/>
  <c r="H343" i="4" l="1"/>
  <c r="I343" i="4" s="1" a="1"/>
  <c r="I343" i="4" s="1"/>
  <c r="L343" i="4" s="1" a="1"/>
  <c r="L343" i="4" s="1"/>
  <c r="AT343" i="4" a="1"/>
  <c r="AT343" i="4" s="1"/>
  <c r="AZ343" i="4" s="1" a="1"/>
  <c r="AZ343" i="4" s="1"/>
  <c r="AX343" i="4" a="1"/>
  <c r="AX343" i="4" s="1"/>
  <c r="AY343" i="4" l="1" a="1"/>
  <c r="AY343" i="4" s="1"/>
  <c r="AV343" i="4" a="1"/>
  <c r="AV343" i="4" s="1"/>
  <c r="M343" i="4" a="1"/>
  <c r="M343" i="4" s="1"/>
  <c r="K343" i="4" a="1"/>
  <c r="K343" i="4" s="1"/>
  <c r="N343" i="4" a="1"/>
  <c r="N343" i="4" s="1"/>
  <c r="O343" i="4" a="1"/>
  <c r="O343" i="4" s="1"/>
  <c r="R343" i="4" a="1"/>
  <c r="R343" i="4" s="1"/>
  <c r="T343" i="4" s="1" a="1"/>
  <c r="T343" i="4" s="1"/>
  <c r="J343" i="4" a="1"/>
  <c r="J343" i="4" s="1"/>
  <c r="S343" i="4" a="1"/>
  <c r="S343" i="4" s="1"/>
  <c r="U343" i="4" s="1" a="1"/>
  <c r="U343" i="4" s="1"/>
  <c r="P343" i="4" a="1"/>
  <c r="P343" i="4" s="1"/>
  <c r="Q343" i="4" a="1"/>
  <c r="Q343" i="4" s="1"/>
  <c r="AW343" i="4" a="1"/>
  <c r="AW343" i="4" s="1"/>
  <c r="BA343" i="4" a="1"/>
  <c r="BA343" i="4" s="1"/>
  <c r="BC343" i="4" a="1"/>
  <c r="BC343" i="4" s="1"/>
  <c r="BE343" i="4" s="1" a="1"/>
  <c r="BE343" i="4" s="1"/>
  <c r="BD343" i="4" a="1"/>
  <c r="BD343" i="4" s="1"/>
  <c r="BF343" i="4" s="1" a="1"/>
  <c r="BF343" i="4" s="1"/>
  <c r="AU343" i="4" a="1"/>
  <c r="AU343" i="4" s="1"/>
  <c r="BB343" i="4" a="1"/>
  <c r="BB343" i="4" s="1"/>
  <c r="V343" i="4" l="1"/>
  <c r="W343" i="4"/>
  <c r="X343" i="4"/>
  <c r="Y343" i="4" s="1"/>
  <c r="Z343" i="4" s="1"/>
  <c r="BH343" i="4"/>
  <c r="BI343" i="4"/>
  <c r="BG343" i="4"/>
  <c r="BJ343" i="4" l="1"/>
  <c r="BK343" i="4" s="1"/>
  <c r="BQ343" i="4" s="1" a="1"/>
  <c r="BQ343" i="4" s="1"/>
  <c r="AD343" i="4" a="1"/>
  <c r="AD343" i="4" s="1"/>
  <c r="AB343" i="4" a="1"/>
  <c r="AB343" i="4" s="1"/>
  <c r="AO343" i="4" s="1"/>
  <c r="AC343" i="4" a="1"/>
  <c r="AC343" i="4" s="1"/>
  <c r="AF343" i="4" a="1"/>
  <c r="AF343" i="4" s="1"/>
  <c r="AA343" i="4" a="1"/>
  <c r="AA343" i="4" s="1"/>
  <c r="BW343" i="4" s="1" a="1"/>
  <c r="BW343" i="4" s="1"/>
  <c r="AG343" i="4" a="1"/>
  <c r="AG343" i="4" s="1"/>
  <c r="BM343" i="4" l="1" a="1"/>
  <c r="BM343" i="4" s="1"/>
  <c r="BZ343" i="4" s="1"/>
  <c r="BR343" i="4" a="1"/>
  <c r="BR343" i="4" s="1"/>
  <c r="BS343" i="4" s="1"/>
  <c r="BO343" i="4" a="1"/>
  <c r="BO343" i="4" s="1"/>
  <c r="BN343" i="4" a="1"/>
  <c r="BN343" i="4" s="1"/>
  <c r="BL343" i="4" a="1"/>
  <c r="BL343" i="4" s="1"/>
  <c r="AL343" i="4" s="1" a="1"/>
  <c r="AL343" i="4" s="1"/>
  <c r="AE343" i="4"/>
  <c r="AI343" i="4" s="1"/>
  <c r="AH343" i="4"/>
  <c r="BP343" i="4" l="1"/>
  <c r="BT343" i="4" s="1"/>
  <c r="AM343" i="4" s="1"/>
  <c r="AR343" i="4"/>
  <c r="AQ343" i="4"/>
  <c r="BX343" i="4"/>
  <c r="CB343" i="4"/>
  <c r="CA343" i="4"/>
  <c r="CC343" i="4"/>
  <c r="AP343" i="4"/>
  <c r="BY343" i="4" l="1"/>
  <c r="BU343" i="4" s="1"/>
  <c r="BV343" i="4" s="1"/>
  <c r="AN343" i="4"/>
  <c r="AJ343" i="4" s="1"/>
  <c r="AK343" i="4" s="1"/>
  <c r="CD343" i="4" l="1"/>
  <c r="AS344" i="4" s="1"/>
  <c r="H344" i="4" l="1"/>
  <c r="I344" i="4" s="1" a="1"/>
  <c r="I344" i="4" s="1"/>
  <c r="AT344" i="4" a="1"/>
  <c r="AT344" i="4" s="1"/>
  <c r="AY344" i="4" s="1" a="1"/>
  <c r="AY344" i="4" s="1"/>
  <c r="L344" i="4" l="1" a="1"/>
  <c r="L344" i="4" s="1"/>
  <c r="K344" i="4" a="1"/>
  <c r="K344" i="4" s="1"/>
  <c r="N344" i="4" a="1"/>
  <c r="N344" i="4" s="1"/>
  <c r="M344" i="4" a="1"/>
  <c r="M344" i="4" s="1"/>
  <c r="O344" i="4" a="1"/>
  <c r="O344" i="4" s="1"/>
  <c r="AX344" i="4" a="1"/>
  <c r="AX344" i="4" s="1"/>
  <c r="AV344" i="4" a="1"/>
  <c r="AV344" i="4" s="1"/>
  <c r="AZ344" i="4" a="1"/>
  <c r="AZ344" i="4" s="1"/>
  <c r="AW344" i="4" a="1"/>
  <c r="AW344" i="4" s="1"/>
  <c r="BA344" i="4" a="1"/>
  <c r="BA344" i="4" s="1"/>
  <c r="BD344" i="4" a="1"/>
  <c r="BD344" i="4" s="1"/>
  <c r="BF344" i="4" s="1" a="1"/>
  <c r="BF344" i="4" s="1"/>
  <c r="AU344" i="4" a="1"/>
  <c r="AU344" i="4" s="1"/>
  <c r="BC344" i="4" a="1"/>
  <c r="BC344" i="4" s="1"/>
  <c r="BE344" i="4" s="1" a="1"/>
  <c r="BE344" i="4" s="1"/>
  <c r="BB344" i="4" a="1"/>
  <c r="BB344" i="4" s="1"/>
  <c r="Q344" i="4" a="1"/>
  <c r="Q344" i="4" s="1"/>
  <c r="J344" i="4" a="1"/>
  <c r="J344" i="4" s="1"/>
  <c r="R344" i="4" a="1"/>
  <c r="R344" i="4" s="1"/>
  <c r="T344" i="4" s="1" a="1"/>
  <c r="T344" i="4" s="1"/>
  <c r="P344" i="4" a="1"/>
  <c r="P344" i="4" s="1"/>
  <c r="S344" i="4" a="1"/>
  <c r="S344" i="4" s="1"/>
  <c r="U344" i="4" s="1" a="1"/>
  <c r="U344" i="4" s="1"/>
  <c r="BH344" i="4" l="1"/>
  <c r="BG344" i="4"/>
  <c r="BI344" i="4"/>
  <c r="BJ344" i="4" s="1"/>
  <c r="BK344" i="4" s="1"/>
  <c r="V344" i="4"/>
  <c r="W344" i="4"/>
  <c r="X344" i="4"/>
  <c r="Y344" i="4" s="1"/>
  <c r="Z344" i="4" s="1"/>
  <c r="AG344" i="4" l="1" a="1"/>
  <c r="AG344" i="4" s="1"/>
  <c r="AF344" i="4" a="1"/>
  <c r="AF344" i="4" s="1"/>
  <c r="AC344" i="4" a="1"/>
  <c r="AC344" i="4" s="1"/>
  <c r="AB344" i="4" a="1"/>
  <c r="AB344" i="4" s="1"/>
  <c r="AO344" i="4" s="1"/>
  <c r="AA344" i="4" a="1"/>
  <c r="AA344" i="4" s="1"/>
  <c r="BW344" i="4" s="1" a="1"/>
  <c r="BW344" i="4" s="1"/>
  <c r="AD344" i="4" a="1"/>
  <c r="AD344" i="4" s="1"/>
  <c r="BL344" i="4" a="1"/>
  <c r="BL344" i="4" s="1"/>
  <c r="AL344" i="4" s="1" a="1"/>
  <c r="AL344" i="4" s="1"/>
  <c r="BR344" i="4" a="1"/>
  <c r="BR344" i="4" s="1"/>
  <c r="BM344" i="4" a="1"/>
  <c r="BM344" i="4" s="1"/>
  <c r="BZ344" i="4" s="1"/>
  <c r="BQ344" i="4" a="1"/>
  <c r="BQ344" i="4" s="1"/>
  <c r="BO344" i="4" a="1"/>
  <c r="BO344" i="4" s="1"/>
  <c r="BN344" i="4" a="1"/>
  <c r="BN344" i="4" s="1"/>
  <c r="AE344" i="4" l="1"/>
  <c r="AI344" i="4" s="1"/>
  <c r="BP344" i="4"/>
  <c r="BT344" i="4" s="1"/>
  <c r="BS344" i="4"/>
  <c r="AH344" i="4"/>
  <c r="AP344" i="4" l="1"/>
  <c r="AR344" i="4"/>
  <c r="AQ344" i="4"/>
  <c r="AM344" i="4"/>
  <c r="BX344" i="4"/>
  <c r="CC344" i="4"/>
  <c r="CA344" i="4"/>
  <c r="CB344" i="4"/>
  <c r="AN344" i="4" l="1"/>
  <c r="AJ344" i="4" s="1"/>
  <c r="AK344" i="4" s="1"/>
  <c r="BY344" i="4"/>
  <c r="BU344" i="4" s="1"/>
  <c r="BV344" i="4" s="1"/>
  <c r="CD344" i="4" l="1"/>
  <c r="AS345" i="4" s="1"/>
  <c r="H345" i="4" l="1"/>
  <c r="I345" i="4" s="1" a="1"/>
  <c r="I345" i="4" s="1"/>
  <c r="K345" i="4" s="1" a="1"/>
  <c r="K345" i="4" s="1"/>
  <c r="AT345" i="4" a="1"/>
  <c r="AT345" i="4" s="1"/>
  <c r="AX345" i="4" s="1" a="1"/>
  <c r="AX345" i="4" s="1"/>
  <c r="L345" i="4" l="1" a="1"/>
  <c r="L345" i="4" s="1"/>
  <c r="M345" i="4" a="1"/>
  <c r="M345" i="4" s="1"/>
  <c r="O345" i="4" a="1"/>
  <c r="O345" i="4" s="1"/>
  <c r="N345" i="4" a="1"/>
  <c r="N345" i="4" s="1"/>
  <c r="AY345" i="4" a="1"/>
  <c r="AY345" i="4" s="1"/>
  <c r="AZ345" i="4" a="1"/>
  <c r="AZ345" i="4" s="1"/>
  <c r="AV345" i="4" a="1"/>
  <c r="AV345" i="4" s="1"/>
  <c r="AU345" i="4" a="1"/>
  <c r="AU345" i="4" s="1"/>
  <c r="BA345" i="4" a="1"/>
  <c r="BA345" i="4" s="1"/>
  <c r="BD345" i="4" a="1"/>
  <c r="BD345" i="4" s="1"/>
  <c r="BF345" i="4" s="1" a="1"/>
  <c r="BF345" i="4" s="1"/>
  <c r="BB345" i="4" a="1"/>
  <c r="BB345" i="4" s="1"/>
  <c r="BC345" i="4" a="1"/>
  <c r="BC345" i="4" s="1"/>
  <c r="BE345" i="4" s="1" a="1"/>
  <c r="BE345" i="4" s="1"/>
  <c r="AW345" i="4" a="1"/>
  <c r="AW345" i="4" s="1"/>
  <c r="S345" i="4" a="1"/>
  <c r="S345" i="4" s="1"/>
  <c r="U345" i="4" s="1" a="1"/>
  <c r="U345" i="4" s="1"/>
  <c r="J345" i="4" a="1"/>
  <c r="J345" i="4" s="1"/>
  <c r="Q345" i="4" a="1"/>
  <c r="Q345" i="4" s="1"/>
  <c r="R345" i="4" a="1"/>
  <c r="R345" i="4" s="1"/>
  <c r="T345" i="4" s="1" a="1"/>
  <c r="T345" i="4" s="1"/>
  <c r="P345" i="4" a="1"/>
  <c r="P345" i="4" s="1"/>
  <c r="BG345" i="4" l="1"/>
  <c r="BH345" i="4"/>
  <c r="BI345" i="4"/>
  <c r="BJ345" i="4" s="1"/>
  <c r="BK345" i="4" s="1"/>
  <c r="W345" i="4"/>
  <c r="X345" i="4"/>
  <c r="V345" i="4"/>
  <c r="Y345" i="4" l="1"/>
  <c r="Z345" i="4" s="1"/>
  <c r="AD345" i="4" s="1" a="1"/>
  <c r="AD345" i="4" s="1"/>
  <c r="BN345" i="4" a="1"/>
  <c r="BN345" i="4" s="1"/>
  <c r="BM345" i="4" a="1"/>
  <c r="BM345" i="4" s="1"/>
  <c r="BZ345" i="4" s="1"/>
  <c r="BL345" i="4" a="1"/>
  <c r="BL345" i="4" s="1"/>
  <c r="AL345" i="4" s="1" a="1"/>
  <c r="AL345" i="4" s="1"/>
  <c r="BR345" i="4" a="1"/>
  <c r="BR345" i="4" s="1"/>
  <c r="BO345" i="4" a="1"/>
  <c r="BO345" i="4" s="1"/>
  <c r="BQ345" i="4" a="1"/>
  <c r="BQ345" i="4" s="1"/>
  <c r="AG345" i="4" l="1" a="1"/>
  <c r="AG345" i="4" s="1"/>
  <c r="AC345" i="4" a="1"/>
  <c r="AC345" i="4" s="1"/>
  <c r="AE345" i="4" s="1"/>
  <c r="AB345" i="4" a="1"/>
  <c r="AB345" i="4" s="1"/>
  <c r="AO345" i="4" s="1"/>
  <c r="AA345" i="4" a="1"/>
  <c r="AA345" i="4" s="1"/>
  <c r="BW345" i="4" s="1" a="1"/>
  <c r="BW345" i="4" s="1"/>
  <c r="AF345" i="4" a="1"/>
  <c r="AF345" i="4" s="1"/>
  <c r="BS345" i="4"/>
  <c r="BP345" i="4"/>
  <c r="BT345" i="4" s="1"/>
  <c r="AH345" i="4" l="1"/>
  <c r="AI345" i="4"/>
  <c r="CC345" i="4"/>
  <c r="AM345" i="4"/>
  <c r="CB345" i="4"/>
  <c r="AQ345" i="4"/>
  <c r="AR345" i="4"/>
  <c r="BX345" i="4" l="1"/>
  <c r="BY345" i="4" s="1"/>
  <c r="BU345" i="4" s="1"/>
  <c r="BV345" i="4" s="1"/>
  <c r="AP345" i="4"/>
  <c r="CA345" i="4"/>
  <c r="AN345" i="4"/>
  <c r="AJ345" i="4" s="1"/>
  <c r="AK345" i="4" s="1"/>
  <c r="CD345" i="4" l="1"/>
  <c r="AS346" i="4" s="1"/>
  <c r="AT346" i="4" s="1" a="1"/>
  <c r="AT346" i="4" s="1"/>
  <c r="H346" i="4" l="1"/>
  <c r="I346" i="4" s="1" a="1"/>
  <c r="I346" i="4" s="1"/>
  <c r="O346" i="4" s="1" a="1"/>
  <c r="O346" i="4" s="1"/>
  <c r="AZ346" i="4" a="1"/>
  <c r="AZ346" i="4" s="1"/>
  <c r="BB346" i="4" a="1"/>
  <c r="BB346" i="4" s="1"/>
  <c r="BD346" i="4" a="1"/>
  <c r="BD346" i="4" s="1"/>
  <c r="BF346" i="4" s="1" a="1"/>
  <c r="BF346" i="4" s="1"/>
  <c r="AX346" i="4" a="1"/>
  <c r="AX346" i="4" s="1"/>
  <c r="AV346" i="4" a="1"/>
  <c r="AV346" i="4" s="1"/>
  <c r="M346" i="4" a="1"/>
  <c r="M346" i="4" s="1"/>
  <c r="P346" i="4" a="1"/>
  <c r="P346" i="4" s="1"/>
  <c r="L346" i="4" a="1"/>
  <c r="L346" i="4" s="1"/>
  <c r="K346" i="4" a="1"/>
  <c r="K346" i="4" s="1"/>
  <c r="N346" i="4" a="1"/>
  <c r="N346" i="4" s="1"/>
  <c r="J346" i="4" a="1"/>
  <c r="J346" i="4" s="1"/>
  <c r="Q346" i="4" a="1"/>
  <c r="Q346" i="4" s="1"/>
  <c r="R346" i="4" a="1"/>
  <c r="R346" i="4" s="1"/>
  <c r="T346" i="4" s="1" a="1"/>
  <c r="T346" i="4" s="1"/>
  <c r="AY346" i="4" a="1"/>
  <c r="AY346" i="4" s="1"/>
  <c r="S346" i="4" a="1"/>
  <c r="S346" i="4" s="1"/>
  <c r="U346" i="4" s="1" a="1"/>
  <c r="U346" i="4" s="1"/>
  <c r="BA346" i="4" a="1"/>
  <c r="BA346" i="4" s="1"/>
  <c r="AU346" i="4" a="1"/>
  <c r="AU346" i="4" s="1"/>
  <c r="BC346" i="4" a="1"/>
  <c r="BC346" i="4" s="1"/>
  <c r="BE346" i="4" s="1" a="1"/>
  <c r="BE346" i="4" s="1"/>
  <c r="BG346" i="4" s="1"/>
  <c r="AW346" i="4" a="1"/>
  <c r="AW346" i="4" s="1"/>
  <c r="X346" i="4" l="1"/>
  <c r="W346" i="4"/>
  <c r="V346" i="4"/>
  <c r="BI346" i="4"/>
  <c r="BJ346" i="4" s="1"/>
  <c r="BK346" i="4" s="1"/>
  <c r="BL346" i="4" s="1" a="1"/>
  <c r="BL346" i="4" s="1"/>
  <c r="AL346" i="4" s="1" a="1"/>
  <c r="AL346" i="4" s="1"/>
  <c r="BH346" i="4"/>
  <c r="Y346" i="4" l="1"/>
  <c r="Z346" i="4" s="1"/>
  <c r="BQ346" i="4" a="1"/>
  <c r="BQ346" i="4" s="1"/>
  <c r="BR346" i="4" a="1"/>
  <c r="BR346" i="4" s="1"/>
  <c r="BN346" i="4" a="1"/>
  <c r="BN346" i="4" s="1"/>
  <c r="BM346" i="4" a="1"/>
  <c r="BM346" i="4" s="1"/>
  <c r="BZ346" i="4" s="1"/>
  <c r="BO346" i="4" a="1"/>
  <c r="BO346" i="4" s="1"/>
  <c r="BS346" i="4" l="1"/>
  <c r="BP346" i="4"/>
  <c r="BT346" i="4" s="1"/>
  <c r="AG346" i="4" a="1"/>
  <c r="AG346" i="4" s="1"/>
  <c r="AC346" i="4" a="1"/>
  <c r="AC346" i="4" s="1"/>
  <c r="AD346" i="4" a="1"/>
  <c r="AD346" i="4" s="1"/>
  <c r="AF346" i="4" a="1"/>
  <c r="AF346" i="4" s="1"/>
  <c r="AB346" i="4" a="1"/>
  <c r="AB346" i="4" s="1"/>
  <c r="AO346" i="4" s="1"/>
  <c r="AA346" i="4" a="1"/>
  <c r="AA346" i="4" s="1"/>
  <c r="BW346" i="4" s="1" a="1"/>
  <c r="BW346" i="4" s="1"/>
  <c r="AE346" i="4" l="1"/>
  <c r="AI346" i="4" s="1"/>
  <c r="AM346" i="4" s="1"/>
  <c r="AH346" i="4"/>
  <c r="AP346" i="4" l="1"/>
  <c r="AR346" i="4"/>
  <c r="BX346" i="4"/>
  <c r="BY346" i="4" s="1"/>
  <c r="BU346" i="4" s="1"/>
  <c r="BV346" i="4" s="1"/>
  <c r="CB346" i="4"/>
  <c r="CC346" i="4"/>
  <c r="CA346" i="4"/>
  <c r="AQ346" i="4"/>
  <c r="AN346" i="4"/>
  <c r="AJ346" i="4" s="1"/>
  <c r="AK346" i="4" s="1"/>
  <c r="CD346" i="4" l="1"/>
  <c r="H347" i="4" l="1"/>
  <c r="AS347" i="4"/>
  <c r="AT347" i="4" s="1" a="1"/>
  <c r="AT347" i="4" s="1"/>
  <c r="AU347" i="4" s="1" a="1"/>
  <c r="AU347" i="4" s="1"/>
  <c r="BC347" i="4" l="1" a="1"/>
  <c r="BC347" i="4" s="1"/>
  <c r="BE347" i="4" s="1" a="1"/>
  <c r="BE347" i="4" s="1"/>
  <c r="AZ347" i="4" a="1"/>
  <c r="AZ347" i="4" s="1"/>
  <c r="AX347" i="4" a="1"/>
  <c r="AX347" i="4" s="1"/>
  <c r="BB347" i="4" a="1"/>
  <c r="BB347" i="4" s="1"/>
  <c r="BA347" i="4" a="1"/>
  <c r="BA347" i="4" s="1"/>
  <c r="AW347" i="4" a="1"/>
  <c r="AW347" i="4" s="1"/>
  <c r="AY347" i="4" a="1"/>
  <c r="AY347" i="4" s="1"/>
  <c r="AV347" i="4" a="1"/>
  <c r="AV347" i="4" s="1"/>
  <c r="BD347" i="4" a="1"/>
  <c r="BD347" i="4" s="1"/>
  <c r="BF347" i="4" s="1" a="1"/>
  <c r="BF347" i="4" s="1"/>
  <c r="BH347" i="4" s="1"/>
  <c r="I347" i="4" a="1"/>
  <c r="I347" i="4" s="1"/>
  <c r="N347" i="4" s="1" a="1"/>
  <c r="N347" i="4" s="1"/>
  <c r="L347" i="4" l="1" a="1"/>
  <c r="L347" i="4" s="1"/>
  <c r="K347" i="4" a="1"/>
  <c r="K347" i="4" s="1"/>
  <c r="O347" i="4" a="1"/>
  <c r="O347" i="4" s="1"/>
  <c r="BI347" i="4"/>
  <c r="BG347" i="4"/>
  <c r="M347" i="4" a="1"/>
  <c r="M347" i="4" s="1"/>
  <c r="Q347" i="4" a="1"/>
  <c r="Q347" i="4" s="1"/>
  <c r="S347" i="4" a="1"/>
  <c r="S347" i="4" s="1"/>
  <c r="U347" i="4" s="1" a="1"/>
  <c r="U347" i="4" s="1"/>
  <c r="J347" i="4" a="1"/>
  <c r="J347" i="4" s="1"/>
  <c r="P347" i="4" a="1"/>
  <c r="P347" i="4" s="1"/>
  <c r="R347" i="4" a="1"/>
  <c r="R347" i="4" s="1"/>
  <c r="T347" i="4" s="1" a="1"/>
  <c r="T347" i="4" s="1"/>
  <c r="BJ347" i="4" l="1"/>
  <c r="BK347" i="4" s="1"/>
  <c r="V347" i="4"/>
  <c r="W347" i="4"/>
  <c r="X347" i="4"/>
  <c r="Y347" i="4" s="1"/>
  <c r="Z347" i="4" s="1"/>
  <c r="BN347" i="4" l="1" a="1"/>
  <c r="BN347" i="4" s="1"/>
  <c r="BM347" i="4" a="1"/>
  <c r="BM347" i="4" s="1"/>
  <c r="BZ347" i="4" s="1"/>
  <c r="BQ347" i="4" a="1"/>
  <c r="BQ347" i="4" s="1"/>
  <c r="BR347" i="4" a="1"/>
  <c r="BR347" i="4" s="1"/>
  <c r="BL347" i="4" a="1"/>
  <c r="BL347" i="4" s="1"/>
  <c r="AL347" i="4" s="1" a="1"/>
  <c r="AL347" i="4" s="1"/>
  <c r="BO347" i="4" a="1"/>
  <c r="BO347" i="4" s="1"/>
  <c r="BP347" i="4" s="1"/>
  <c r="AD347" i="4" a="1"/>
  <c r="AD347" i="4" s="1"/>
  <c r="AG347" i="4" a="1"/>
  <c r="AG347" i="4" s="1"/>
  <c r="AA347" i="4" a="1"/>
  <c r="AA347" i="4" s="1"/>
  <c r="BW347" i="4" s="1" a="1"/>
  <c r="BW347" i="4" s="1"/>
  <c r="AB347" i="4" a="1"/>
  <c r="AB347" i="4" s="1"/>
  <c r="AO347" i="4" s="1"/>
  <c r="AF347" i="4" a="1"/>
  <c r="AF347" i="4" s="1"/>
  <c r="AC347" i="4" a="1"/>
  <c r="AC347" i="4" s="1"/>
  <c r="AE347" i="4" l="1"/>
  <c r="BT347" i="4"/>
  <c r="BS347" i="4"/>
  <c r="AH347" i="4"/>
  <c r="AI347" i="4"/>
  <c r="AM347" i="4" l="1"/>
  <c r="CB347" i="4"/>
  <c r="CA347" i="4"/>
  <c r="AQ347" i="4"/>
  <c r="BX347" i="4"/>
  <c r="BY347" i="4" s="1"/>
  <c r="BU347" i="4" s="1"/>
  <c r="BV347" i="4" s="1"/>
  <c r="CC347" i="4"/>
  <c r="AR347" i="4"/>
  <c r="AP347" i="4"/>
  <c r="AN347" i="4" l="1"/>
  <c r="AJ347" i="4" s="1"/>
  <c r="AK347" i="4" s="1"/>
  <c r="CD347" i="4" s="1"/>
  <c r="AS348" i="4" l="1"/>
  <c r="H348" i="4"/>
  <c r="I348" i="4" l="1" a="1"/>
  <c r="I348" i="4" s="1"/>
  <c r="K348" i="4" s="1" a="1"/>
  <c r="K348" i="4" s="1"/>
  <c r="AT348" i="4" a="1"/>
  <c r="AT348" i="4" s="1"/>
  <c r="AW348" i="4" s="1" a="1"/>
  <c r="AW348" i="4" s="1"/>
  <c r="O348" i="4" l="1" a="1"/>
  <c r="O348" i="4" s="1"/>
  <c r="AV348" i="4" a="1"/>
  <c r="AV348" i="4" s="1"/>
  <c r="L348" i="4" a="1"/>
  <c r="L348" i="4" s="1"/>
  <c r="AX348" i="4" a="1"/>
  <c r="AX348" i="4" s="1"/>
  <c r="AZ348" i="4" a="1"/>
  <c r="AZ348" i="4" s="1"/>
  <c r="M348" i="4" a="1"/>
  <c r="M348" i="4" s="1"/>
  <c r="AY348" i="4" a="1"/>
  <c r="AY348" i="4" s="1"/>
  <c r="AU348" i="4" a="1"/>
  <c r="AU348" i="4" s="1"/>
  <c r="BC348" i="4" a="1"/>
  <c r="BC348" i="4" s="1"/>
  <c r="BE348" i="4" s="1" a="1"/>
  <c r="BE348" i="4" s="1"/>
  <c r="BB348" i="4" a="1"/>
  <c r="BB348" i="4" s="1"/>
  <c r="BA348" i="4" a="1"/>
  <c r="BA348" i="4" s="1"/>
  <c r="BD348" i="4" a="1"/>
  <c r="BD348" i="4" s="1"/>
  <c r="BF348" i="4" s="1" a="1"/>
  <c r="BF348" i="4" s="1"/>
  <c r="N348" i="4" a="1"/>
  <c r="N348" i="4" s="1"/>
  <c r="S348" i="4" a="1"/>
  <c r="S348" i="4" s="1"/>
  <c r="U348" i="4" s="1" a="1"/>
  <c r="U348" i="4" s="1"/>
  <c r="J348" i="4" a="1"/>
  <c r="J348" i="4" s="1"/>
  <c r="R348" i="4" a="1"/>
  <c r="R348" i="4" s="1"/>
  <c r="T348" i="4" s="1" a="1"/>
  <c r="T348" i="4" s="1"/>
  <c r="Q348" i="4" a="1"/>
  <c r="Q348" i="4" s="1"/>
  <c r="P348" i="4" a="1"/>
  <c r="P348" i="4" s="1"/>
  <c r="BG348" i="4" l="1"/>
  <c r="BH348" i="4"/>
  <c r="BI348" i="4"/>
  <c r="BJ348" i="4" s="1"/>
  <c r="BK348" i="4" s="1"/>
  <c r="W348" i="4"/>
  <c r="V348" i="4"/>
  <c r="X348" i="4"/>
  <c r="Y348" i="4" s="1"/>
  <c r="Z348" i="4" s="1"/>
  <c r="AF348" i="4" l="1" a="1"/>
  <c r="AF348" i="4" s="1"/>
  <c r="AC348" i="4" a="1"/>
  <c r="AC348" i="4" s="1"/>
  <c r="AG348" i="4" a="1"/>
  <c r="AG348" i="4" s="1"/>
  <c r="AH348" i="4" s="1"/>
  <c r="AB348" i="4" a="1"/>
  <c r="AB348" i="4" s="1"/>
  <c r="AO348" i="4" s="1"/>
  <c r="AA348" i="4" a="1"/>
  <c r="AA348" i="4" s="1"/>
  <c r="BW348" i="4" s="1" a="1"/>
  <c r="BW348" i="4" s="1"/>
  <c r="AD348" i="4" a="1"/>
  <c r="AD348" i="4" s="1"/>
  <c r="BQ348" i="4" a="1"/>
  <c r="BQ348" i="4" s="1"/>
  <c r="BN348" i="4" a="1"/>
  <c r="BN348" i="4" s="1"/>
  <c r="BM348" i="4" a="1"/>
  <c r="BM348" i="4" s="1"/>
  <c r="BZ348" i="4" s="1"/>
  <c r="BL348" i="4" a="1"/>
  <c r="BL348" i="4" s="1"/>
  <c r="AL348" i="4" s="1" a="1"/>
  <c r="AL348" i="4" s="1"/>
  <c r="BO348" i="4" a="1"/>
  <c r="BO348" i="4" s="1"/>
  <c r="BR348" i="4" a="1"/>
  <c r="BR348" i="4" s="1"/>
  <c r="BS348" i="4" l="1"/>
  <c r="AR348" i="4" s="1"/>
  <c r="BP348" i="4"/>
  <c r="BT348" i="4" s="1"/>
  <c r="AE348" i="4"/>
  <c r="AI348" i="4" s="1"/>
  <c r="BX348" i="4" s="1"/>
  <c r="CB348" i="4" l="1"/>
  <c r="CC348" i="4"/>
  <c r="CA348" i="4"/>
  <c r="AQ348" i="4"/>
  <c r="AP348" i="4"/>
  <c r="AM348" i="4"/>
  <c r="AN348" i="4" s="1"/>
  <c r="AJ348" i="4" s="1"/>
  <c r="AK348" i="4" s="1"/>
  <c r="BY348" i="4" l="1"/>
  <c r="BU348" i="4" s="1"/>
  <c r="BV348" i="4" s="1"/>
  <c r="CD348" i="4" s="1"/>
  <c r="H349" i="4" l="1"/>
  <c r="AS349" i="4"/>
  <c r="AT349" i="4" s="1" a="1"/>
  <c r="AT349" i="4" s="1"/>
  <c r="I349" i="4" a="1"/>
  <c r="I349" i="4" s="1"/>
  <c r="O349" i="4" s="1" a="1"/>
  <c r="O349" i="4" s="1"/>
  <c r="AZ349" i="4" l="1" a="1"/>
  <c r="AZ349" i="4" s="1"/>
  <c r="AY349" i="4" a="1"/>
  <c r="AY349" i="4" s="1"/>
  <c r="AW349" i="4" a="1"/>
  <c r="AW349" i="4" s="1"/>
  <c r="AV349" i="4" a="1"/>
  <c r="AV349" i="4" s="1"/>
  <c r="N349" i="4" a="1"/>
  <c r="N349" i="4" s="1"/>
  <c r="L349" i="4" a="1"/>
  <c r="L349" i="4" s="1"/>
  <c r="M349" i="4" a="1"/>
  <c r="M349" i="4" s="1"/>
  <c r="K349" i="4" a="1"/>
  <c r="K349" i="4" s="1"/>
  <c r="S349" i="4" a="1"/>
  <c r="S349" i="4" s="1"/>
  <c r="U349" i="4" s="1" a="1"/>
  <c r="U349" i="4" s="1"/>
  <c r="J349" i="4" a="1"/>
  <c r="J349" i="4" s="1"/>
  <c r="R349" i="4" a="1"/>
  <c r="R349" i="4" s="1"/>
  <c r="T349" i="4" s="1" a="1"/>
  <c r="T349" i="4" s="1"/>
  <c r="P349" i="4" a="1"/>
  <c r="P349" i="4" s="1"/>
  <c r="Q349" i="4" a="1"/>
  <c r="Q349" i="4" s="1"/>
  <c r="AX349" i="4" a="1"/>
  <c r="AX349" i="4" s="1"/>
  <c r="BA349" i="4" a="1"/>
  <c r="BA349" i="4" s="1"/>
  <c r="AU349" i="4" a="1"/>
  <c r="AU349" i="4" s="1"/>
  <c r="BB349" i="4" a="1"/>
  <c r="BB349" i="4" s="1"/>
  <c r="BC349" i="4" a="1"/>
  <c r="BC349" i="4" s="1"/>
  <c r="BE349" i="4" s="1" a="1"/>
  <c r="BE349" i="4" s="1"/>
  <c r="BD349" i="4" a="1"/>
  <c r="BD349" i="4" s="1"/>
  <c r="BF349" i="4" s="1" a="1"/>
  <c r="BF349" i="4" s="1"/>
  <c r="X349" i="4" l="1"/>
  <c r="W349" i="4"/>
  <c r="V349" i="4"/>
  <c r="BI349" i="4"/>
  <c r="BH349" i="4"/>
  <c r="BG349" i="4"/>
  <c r="BJ349" i="4" l="1"/>
  <c r="BK349" i="4" s="1"/>
  <c r="Y349" i="4"/>
  <c r="Z349" i="4" s="1"/>
  <c r="AB349" i="4" l="1" a="1"/>
  <c r="AB349" i="4" s="1"/>
  <c r="AO349" i="4" s="1"/>
  <c r="AG349" i="4" a="1"/>
  <c r="AG349" i="4" s="1"/>
  <c r="AF349" i="4" a="1"/>
  <c r="AF349" i="4" s="1"/>
  <c r="AD349" i="4" a="1"/>
  <c r="AD349" i="4" s="1"/>
  <c r="AA349" i="4" a="1"/>
  <c r="AA349" i="4" s="1"/>
  <c r="BW349" i="4" s="1" a="1"/>
  <c r="BW349" i="4" s="1"/>
  <c r="AC349" i="4" a="1"/>
  <c r="AC349" i="4" s="1"/>
  <c r="BR349" i="4" a="1"/>
  <c r="BR349" i="4" s="1"/>
  <c r="BN349" i="4" a="1"/>
  <c r="BN349" i="4" s="1"/>
  <c r="BO349" i="4" a="1"/>
  <c r="BO349" i="4" s="1"/>
  <c r="BM349" i="4" a="1"/>
  <c r="BM349" i="4" s="1"/>
  <c r="BZ349" i="4" s="1"/>
  <c r="BQ349" i="4" a="1"/>
  <c r="BQ349" i="4" s="1"/>
  <c r="BL349" i="4" a="1"/>
  <c r="BL349" i="4" s="1"/>
  <c r="AL349" i="4" s="1" a="1"/>
  <c r="AL349" i="4" s="1"/>
  <c r="AE349" i="4" l="1"/>
  <c r="AI349" i="4" s="1"/>
  <c r="BP349" i="4"/>
  <c r="BT349" i="4" s="1"/>
  <c r="AH349" i="4"/>
  <c r="BS349" i="4"/>
  <c r="AQ349" i="4" l="1"/>
  <c r="AP349" i="4"/>
  <c r="AR349" i="4"/>
  <c r="AM349" i="4"/>
  <c r="CB349" i="4"/>
  <c r="BX349" i="4"/>
  <c r="CC349" i="4"/>
  <c r="CA349" i="4"/>
  <c r="BY349" i="4" l="1"/>
  <c r="BU349" i="4" s="1"/>
  <c r="BV349" i="4" s="1"/>
  <c r="AN349" i="4"/>
  <c r="AJ349" i="4" s="1"/>
  <c r="AK349" i="4" s="1"/>
  <c r="CD349" i="4" l="1"/>
  <c r="H350" i="4" s="1"/>
  <c r="I350" i="4" s="1" a="1"/>
  <c r="I350" i="4" s="1"/>
  <c r="M350" i="4" l="1" a="1"/>
  <c r="M350" i="4" s="1"/>
  <c r="L350" i="4" a="1"/>
  <c r="L350" i="4" s="1"/>
  <c r="K350" i="4" a="1"/>
  <c r="K350" i="4" s="1"/>
  <c r="O350" i="4" a="1"/>
  <c r="O350" i="4" s="1"/>
  <c r="N350" i="4" a="1"/>
  <c r="N350" i="4" s="1"/>
  <c r="AS350" i="4"/>
  <c r="AT350" i="4" s="1" a="1"/>
  <c r="AT350" i="4" s="1"/>
  <c r="BA350" i="4" s="1" a="1"/>
  <c r="BA350" i="4" s="1"/>
  <c r="R350" i="4" a="1"/>
  <c r="R350" i="4" s="1"/>
  <c r="T350" i="4" s="1" a="1"/>
  <c r="T350" i="4" s="1"/>
  <c r="P350" i="4" a="1"/>
  <c r="P350" i="4" s="1"/>
  <c r="J350" i="4" a="1"/>
  <c r="J350" i="4" s="1"/>
  <c r="Q350" i="4" a="1"/>
  <c r="Q350" i="4" s="1"/>
  <c r="S350" i="4" a="1"/>
  <c r="S350" i="4" s="1"/>
  <c r="U350" i="4" s="1" a="1"/>
  <c r="U350" i="4" s="1"/>
  <c r="AX350" i="4" l="1" a="1"/>
  <c r="AX350" i="4" s="1"/>
  <c r="AW350" i="4" a="1"/>
  <c r="AW350" i="4" s="1"/>
  <c r="BC350" i="4" a="1"/>
  <c r="BC350" i="4" s="1"/>
  <c r="BE350" i="4" s="1" a="1"/>
  <c r="BE350" i="4" s="1"/>
  <c r="AZ350" i="4" a="1"/>
  <c r="AZ350" i="4" s="1"/>
  <c r="AV350" i="4" a="1"/>
  <c r="AV350" i="4" s="1"/>
  <c r="BD350" i="4" a="1"/>
  <c r="BD350" i="4" s="1"/>
  <c r="BF350" i="4" s="1" a="1"/>
  <c r="BF350" i="4" s="1"/>
  <c r="BB350" i="4" a="1"/>
  <c r="BB350" i="4" s="1"/>
  <c r="AU350" i="4" a="1"/>
  <c r="AU350" i="4" s="1"/>
  <c r="AY350" i="4" a="1"/>
  <c r="AY350" i="4" s="1"/>
  <c r="V350" i="4"/>
  <c r="X350" i="4"/>
  <c r="Y350" i="4" s="1"/>
  <c r="Z350" i="4" s="1"/>
  <c r="W350" i="4"/>
  <c r="BI350" i="4" l="1"/>
  <c r="BG350" i="4"/>
  <c r="BH350" i="4"/>
  <c r="AA350" i="4" a="1"/>
  <c r="AA350" i="4" s="1"/>
  <c r="BW350" i="4" s="1" a="1"/>
  <c r="BW350" i="4" s="1"/>
  <c r="AG350" i="4" a="1"/>
  <c r="AG350" i="4" s="1"/>
  <c r="AB350" i="4" a="1"/>
  <c r="AB350" i="4" s="1"/>
  <c r="AO350" i="4" s="1"/>
  <c r="AD350" i="4" a="1"/>
  <c r="AD350" i="4" s="1"/>
  <c r="AF350" i="4" a="1"/>
  <c r="AF350" i="4" s="1"/>
  <c r="AC350" i="4" a="1"/>
  <c r="AC350" i="4" s="1"/>
  <c r="BJ350" i="4"/>
  <c r="BK350" i="4" s="1"/>
  <c r="AE350" i="4" l="1"/>
  <c r="AI350" i="4" s="1"/>
  <c r="BN350" i="4" a="1"/>
  <c r="BN350" i="4" s="1"/>
  <c r="BQ350" i="4" a="1"/>
  <c r="BQ350" i="4" s="1"/>
  <c r="BO350" i="4" a="1"/>
  <c r="BO350" i="4" s="1"/>
  <c r="BM350" i="4" a="1"/>
  <c r="BM350" i="4" s="1"/>
  <c r="BZ350" i="4" s="1"/>
  <c r="BL350" i="4" a="1"/>
  <c r="BL350" i="4" s="1"/>
  <c r="AL350" i="4" s="1" a="1"/>
  <c r="AL350" i="4" s="1"/>
  <c r="BR350" i="4" a="1"/>
  <c r="BR350" i="4" s="1"/>
  <c r="AH350" i="4"/>
  <c r="BS350" i="4" l="1"/>
  <c r="CA350" i="4" s="1"/>
  <c r="BX350" i="4"/>
  <c r="BP350" i="4"/>
  <c r="BT350" i="4" s="1"/>
  <c r="AM350" i="4" l="1"/>
  <c r="AN350" i="4" s="1"/>
  <c r="AJ350" i="4" s="1"/>
  <c r="AK350" i="4" s="1"/>
  <c r="CC350" i="4"/>
  <c r="CB350" i="4"/>
  <c r="AR350" i="4"/>
  <c r="AP350" i="4"/>
  <c r="AQ350" i="4"/>
  <c r="BY350" i="4"/>
  <c r="BU350" i="4" s="1"/>
  <c r="BV350" i="4" s="1"/>
  <c r="CD350" i="4" l="1"/>
  <c r="H351" i="4" s="1"/>
  <c r="AS351" i="4" l="1"/>
  <c r="AT351" i="4" s="1" a="1"/>
  <c r="AT351" i="4" s="1"/>
  <c r="AX351" i="4" s="1" a="1"/>
  <c r="AX351" i="4" s="1"/>
  <c r="I351" i="4" a="1"/>
  <c r="I351" i="4" s="1"/>
  <c r="L351" i="4" s="1" a="1"/>
  <c r="L351" i="4" s="1"/>
  <c r="M351" i="4" l="1" a="1"/>
  <c r="M351" i="4" s="1"/>
  <c r="AY351" i="4" a="1"/>
  <c r="AY351" i="4" s="1"/>
  <c r="AV351" i="4" a="1"/>
  <c r="AV351" i="4" s="1"/>
  <c r="AW351" i="4" a="1"/>
  <c r="AW351" i="4" s="1"/>
  <c r="N351" i="4" a="1"/>
  <c r="N351" i="4" s="1"/>
  <c r="J351" i="4" a="1"/>
  <c r="J351" i="4" s="1"/>
  <c r="Q351" i="4" a="1"/>
  <c r="Q351" i="4" s="1"/>
  <c r="P351" i="4" a="1"/>
  <c r="P351" i="4" s="1"/>
  <c r="R351" i="4" a="1"/>
  <c r="R351" i="4" s="1"/>
  <c r="T351" i="4" s="1" a="1"/>
  <c r="T351" i="4" s="1"/>
  <c r="S351" i="4" a="1"/>
  <c r="S351" i="4" s="1"/>
  <c r="U351" i="4" s="1" a="1"/>
  <c r="U351" i="4" s="1"/>
  <c r="K351" i="4" a="1"/>
  <c r="K351" i="4" s="1"/>
  <c r="O351" i="4" a="1"/>
  <c r="O351" i="4" s="1"/>
  <c r="AZ351" i="4" a="1"/>
  <c r="AZ351" i="4" s="1"/>
  <c r="BA351" i="4" a="1"/>
  <c r="BA351" i="4" s="1"/>
  <c r="BB351" i="4" a="1"/>
  <c r="BB351" i="4" s="1"/>
  <c r="BD351" i="4" a="1"/>
  <c r="BD351" i="4" s="1"/>
  <c r="BF351" i="4" s="1" a="1"/>
  <c r="BF351" i="4" s="1"/>
  <c r="BC351" i="4" a="1"/>
  <c r="BC351" i="4" s="1"/>
  <c r="BE351" i="4" s="1" a="1"/>
  <c r="BE351" i="4" s="1"/>
  <c r="AU351" i="4" a="1"/>
  <c r="AU351" i="4" s="1"/>
  <c r="W351" i="4" l="1"/>
  <c r="X351" i="4"/>
  <c r="V351" i="4"/>
  <c r="BG351" i="4"/>
  <c r="BH351" i="4"/>
  <c r="BI351" i="4"/>
  <c r="BJ351" i="4" s="1"/>
  <c r="BK351" i="4" s="1"/>
  <c r="Y351" i="4" l="1"/>
  <c r="Z351" i="4" s="1"/>
  <c r="AB351" i="4" s="1" a="1"/>
  <c r="AB351" i="4" s="1"/>
  <c r="AO351" i="4" s="1"/>
  <c r="AG351" i="4" a="1"/>
  <c r="AG351" i="4" s="1"/>
  <c r="AA351" i="4" a="1"/>
  <c r="AA351" i="4" s="1"/>
  <c r="BW351" i="4" s="1" a="1"/>
  <c r="BW351" i="4" s="1"/>
  <c r="AC351" i="4" a="1"/>
  <c r="AC351" i="4" s="1"/>
  <c r="AD351" i="4" a="1"/>
  <c r="AD351" i="4" s="1"/>
  <c r="BN351" i="4" a="1"/>
  <c r="BN351" i="4" s="1"/>
  <c r="BL351" i="4" a="1"/>
  <c r="BL351" i="4" s="1"/>
  <c r="AL351" i="4" s="1" a="1"/>
  <c r="AL351" i="4" s="1"/>
  <c r="BO351" i="4" a="1"/>
  <c r="BO351" i="4" s="1"/>
  <c r="BM351" i="4" a="1"/>
  <c r="BM351" i="4" s="1"/>
  <c r="BZ351" i="4" s="1"/>
  <c r="BQ351" i="4" a="1"/>
  <c r="BQ351" i="4" s="1"/>
  <c r="BR351" i="4" a="1"/>
  <c r="BR351" i="4" s="1"/>
  <c r="AF351" i="4" l="1" a="1"/>
  <c r="AF351" i="4" s="1"/>
  <c r="AH351" i="4" s="1"/>
  <c r="BS351" i="4"/>
  <c r="BP351" i="4"/>
  <c r="BT351" i="4" s="1"/>
  <c r="AE351" i="4"/>
  <c r="AI351" i="4" s="1"/>
  <c r="BX351" i="4" l="1"/>
  <c r="AP351" i="4"/>
  <c r="CA351" i="4"/>
  <c r="CB351" i="4"/>
  <c r="AR351" i="4"/>
  <c r="CC351" i="4"/>
  <c r="AQ351" i="4"/>
  <c r="AM351" i="4"/>
  <c r="AN351" i="4" s="1"/>
  <c r="AJ351" i="4" s="1"/>
  <c r="AK351" i="4" s="1"/>
  <c r="BY351" i="4" l="1"/>
  <c r="BU351" i="4" s="1"/>
  <c r="BV351" i="4" s="1"/>
  <c r="CD351" i="4" s="1"/>
  <c r="AS352" i="4" l="1"/>
  <c r="AT352" i="4" s="1" a="1"/>
  <c r="AT352" i="4" s="1"/>
  <c r="AV352" i="4" s="1" a="1"/>
  <c r="AV352" i="4" s="1"/>
  <c r="H352" i="4"/>
  <c r="I352" i="4" s="1" a="1"/>
  <c r="I352" i="4" s="1"/>
  <c r="J352" i="4" s="1" a="1"/>
  <c r="J352" i="4" s="1"/>
  <c r="AX352" i="4" l="1" a="1"/>
  <c r="AX352" i="4" s="1"/>
  <c r="Q352" i="4" a="1"/>
  <c r="Q352" i="4" s="1"/>
  <c r="K352" i="4" a="1"/>
  <c r="K352" i="4" s="1"/>
  <c r="AY352" i="4" a="1"/>
  <c r="AY352" i="4" s="1"/>
  <c r="N352" i="4" a="1"/>
  <c r="N352" i="4" s="1"/>
  <c r="S352" i="4" a="1"/>
  <c r="S352" i="4" s="1"/>
  <c r="U352" i="4" s="1" a="1"/>
  <c r="U352" i="4" s="1"/>
  <c r="L352" i="4" a="1"/>
  <c r="L352" i="4" s="1"/>
  <c r="P352" i="4" a="1"/>
  <c r="P352" i="4" s="1"/>
  <c r="M352" i="4" a="1"/>
  <c r="M352" i="4" s="1"/>
  <c r="O352" i="4" a="1"/>
  <c r="O352" i="4" s="1"/>
  <c r="R352" i="4" a="1"/>
  <c r="R352" i="4" s="1"/>
  <c r="T352" i="4" s="1" a="1"/>
  <c r="T352" i="4" s="1"/>
  <c r="AW352" i="4" a="1"/>
  <c r="AW352" i="4" s="1"/>
  <c r="AZ352" i="4" a="1"/>
  <c r="AZ352" i="4" s="1"/>
  <c r="BA352" i="4" a="1"/>
  <c r="BA352" i="4" s="1"/>
  <c r="BC352" i="4" a="1"/>
  <c r="BC352" i="4" s="1"/>
  <c r="BE352" i="4" s="1" a="1"/>
  <c r="BE352" i="4" s="1"/>
  <c r="BB352" i="4" a="1"/>
  <c r="BB352" i="4" s="1"/>
  <c r="BD352" i="4" a="1"/>
  <c r="BD352" i="4" s="1"/>
  <c r="BF352" i="4" s="1" a="1"/>
  <c r="BF352" i="4" s="1"/>
  <c r="AU352" i="4" a="1"/>
  <c r="AU352" i="4" s="1"/>
  <c r="X352" i="4" l="1"/>
  <c r="W352" i="4"/>
  <c r="V352" i="4"/>
  <c r="Y352" i="4" s="1"/>
  <c r="Z352" i="4" s="1"/>
  <c r="BH352" i="4"/>
  <c r="BG352" i="4"/>
  <c r="BI352" i="4"/>
  <c r="BJ352" i="4" s="1"/>
  <c r="BK352" i="4" s="1"/>
  <c r="AD352" i="4" l="1" a="1"/>
  <c r="AD352" i="4" s="1"/>
  <c r="AB352" i="4" a="1"/>
  <c r="AB352" i="4" s="1"/>
  <c r="AO352" i="4" s="1"/>
  <c r="AA352" i="4" a="1"/>
  <c r="AA352" i="4" s="1"/>
  <c r="BW352" i="4" s="1" a="1"/>
  <c r="BW352" i="4" s="1"/>
  <c r="AC352" i="4" a="1"/>
  <c r="AC352" i="4" s="1"/>
  <c r="AE352" i="4" s="1"/>
  <c r="AG352" i="4" a="1"/>
  <c r="AG352" i="4" s="1"/>
  <c r="AF352" i="4" a="1"/>
  <c r="AF352" i="4" s="1"/>
  <c r="BR352" i="4" a="1"/>
  <c r="BR352" i="4" s="1"/>
  <c r="BL352" i="4" a="1"/>
  <c r="BL352" i="4" s="1"/>
  <c r="AL352" i="4" s="1" a="1"/>
  <c r="AL352" i="4" s="1"/>
  <c r="BQ352" i="4" a="1"/>
  <c r="BQ352" i="4" s="1"/>
  <c r="BM352" i="4" a="1"/>
  <c r="BM352" i="4" s="1"/>
  <c r="BZ352" i="4" s="1"/>
  <c r="BO352" i="4" a="1"/>
  <c r="BO352" i="4" s="1"/>
  <c r="BN352" i="4" a="1"/>
  <c r="BN352" i="4" s="1"/>
  <c r="AH352" i="4" l="1"/>
  <c r="AI352" i="4"/>
  <c r="BS352" i="4"/>
  <c r="AQ352" i="4" s="1"/>
  <c r="BP352" i="4"/>
  <c r="BT352" i="4" s="1"/>
  <c r="AM352" i="4" l="1"/>
  <c r="BX352" i="4"/>
  <c r="AP352" i="4"/>
  <c r="CA352" i="4"/>
  <c r="CC352" i="4"/>
  <c r="AR352" i="4"/>
  <c r="CB352" i="4"/>
  <c r="AN352" i="4" l="1"/>
  <c r="AJ352" i="4" s="1"/>
  <c r="AK352" i="4" s="1"/>
  <c r="BY352" i="4"/>
  <c r="BU352" i="4" s="1"/>
  <c r="BV352" i="4" s="1"/>
  <c r="CD352" i="4" l="1"/>
  <c r="AS353" i="4" s="1"/>
  <c r="AT353" i="4" s="1" a="1"/>
  <c r="AT353" i="4" s="1"/>
  <c r="AV353" i="4" s="1" a="1"/>
  <c r="AV353" i="4" s="1"/>
  <c r="H353" i="4" l="1"/>
  <c r="AZ353" i="4" a="1"/>
  <c r="AZ353" i="4" s="1"/>
  <c r="AX353" i="4" a="1"/>
  <c r="AX353" i="4" s="1"/>
  <c r="AY353" i="4" a="1"/>
  <c r="AY353" i="4" s="1"/>
  <c r="AW353" i="4" a="1"/>
  <c r="AW353" i="4" s="1"/>
  <c r="I353" i="4" a="1"/>
  <c r="I353" i="4" s="1"/>
  <c r="K353" i="4" s="1" a="1"/>
  <c r="K353" i="4" s="1"/>
  <c r="BA353" i="4" a="1"/>
  <c r="BA353" i="4" s="1"/>
  <c r="BB353" i="4" a="1"/>
  <c r="BB353" i="4" s="1"/>
  <c r="BD353" i="4" a="1"/>
  <c r="BD353" i="4" s="1"/>
  <c r="BF353" i="4" s="1" a="1"/>
  <c r="BF353" i="4" s="1"/>
  <c r="AU353" i="4" a="1"/>
  <c r="AU353" i="4" s="1"/>
  <c r="BC353" i="4" a="1"/>
  <c r="BC353" i="4" s="1"/>
  <c r="BE353" i="4" s="1" a="1"/>
  <c r="BE353" i="4" s="1"/>
  <c r="S353" i="4" a="1"/>
  <c r="S353" i="4" s="1"/>
  <c r="U353" i="4" s="1" a="1"/>
  <c r="U353" i="4" s="1"/>
  <c r="N353" i="4" l="1" a="1"/>
  <c r="N353" i="4" s="1"/>
  <c r="O353" i="4" a="1"/>
  <c r="O353" i="4" s="1"/>
  <c r="L353" i="4" a="1"/>
  <c r="L353" i="4" s="1"/>
  <c r="M353" i="4" a="1"/>
  <c r="M353" i="4" s="1"/>
  <c r="P353" i="4" a="1"/>
  <c r="P353" i="4" s="1"/>
  <c r="Q353" i="4" a="1"/>
  <c r="Q353" i="4" s="1"/>
  <c r="J353" i="4" a="1"/>
  <c r="J353" i="4" s="1"/>
  <c r="R353" i="4" a="1"/>
  <c r="R353" i="4" s="1"/>
  <c r="T353" i="4" s="1" a="1"/>
  <c r="T353" i="4" s="1"/>
  <c r="X353" i="4" s="1"/>
  <c r="BI353" i="4"/>
  <c r="BG353" i="4"/>
  <c r="BH353" i="4"/>
  <c r="BJ353" i="4" l="1"/>
  <c r="BK353" i="4" s="1"/>
  <c r="BQ353" i="4" s="1" a="1"/>
  <c r="BQ353" i="4" s="1"/>
  <c r="V353" i="4"/>
  <c r="Y353" i="4" s="1"/>
  <c r="Z353" i="4" s="1"/>
  <c r="W353" i="4"/>
  <c r="BO353" i="4" a="1"/>
  <c r="BO353" i="4" s="1"/>
  <c r="BM353" i="4" a="1"/>
  <c r="BM353" i="4" s="1"/>
  <c r="BZ353" i="4" s="1"/>
  <c r="BL353" i="4" a="1"/>
  <c r="BL353" i="4" s="1"/>
  <c r="AL353" i="4" s="1" a="1"/>
  <c r="AL353" i="4" s="1"/>
  <c r="BN353" i="4" a="1"/>
  <c r="BN353" i="4" s="1"/>
  <c r="BR353" i="4" a="1"/>
  <c r="BR353" i="4" s="1"/>
  <c r="AD353" i="4" l="1" a="1"/>
  <c r="AD353" i="4" s="1"/>
  <c r="AG353" i="4" a="1"/>
  <c r="AG353" i="4" s="1"/>
  <c r="AB353" i="4" a="1"/>
  <c r="AB353" i="4" s="1"/>
  <c r="AO353" i="4" s="1"/>
  <c r="AC353" i="4" a="1"/>
  <c r="AC353" i="4" s="1"/>
  <c r="AF353" i="4" a="1"/>
  <c r="AF353" i="4" s="1"/>
  <c r="AH353" i="4" s="1"/>
  <c r="AA353" i="4" a="1"/>
  <c r="AA353" i="4" s="1"/>
  <c r="BW353" i="4" s="1" a="1"/>
  <c r="BW353" i="4" s="1"/>
  <c r="BP353" i="4"/>
  <c r="BT353" i="4" s="1"/>
  <c r="BS353" i="4"/>
  <c r="AE353" i="4"/>
  <c r="AI353" i="4" l="1"/>
  <c r="AM353" i="4"/>
  <c r="BX353" i="4"/>
  <c r="AR353" i="4"/>
  <c r="CC353" i="4"/>
  <c r="AP353" i="4"/>
  <c r="AQ353" i="4"/>
  <c r="CA353" i="4"/>
  <c r="CB353" i="4"/>
  <c r="AN353" i="4"/>
  <c r="AJ353" i="4" s="1"/>
  <c r="AK353" i="4" s="1"/>
  <c r="BY353" i="4" l="1"/>
  <c r="BU353" i="4" s="1"/>
  <c r="BV353" i="4" s="1"/>
  <c r="CD353" i="4" s="1"/>
  <c r="AS354" i="4" l="1"/>
  <c r="H354" i="4"/>
  <c r="I354" i="4" l="1" a="1"/>
  <c r="I354" i="4" s="1"/>
  <c r="O354" i="4" s="1" a="1"/>
  <c r="O354" i="4" s="1"/>
  <c r="K354" i="4" a="1"/>
  <c r="K354" i="4" s="1"/>
  <c r="M354" i="4" a="1"/>
  <c r="M354" i="4" s="1"/>
  <c r="AT354" i="4" a="1"/>
  <c r="AT354" i="4" s="1"/>
  <c r="AX354" i="4" s="1" a="1"/>
  <c r="AX354" i="4" s="1"/>
  <c r="AY354" i="4" a="1"/>
  <c r="AY354" i="4" s="1"/>
  <c r="N354" i="4" l="1" a="1"/>
  <c r="N354" i="4" s="1"/>
  <c r="AV354" i="4" a="1"/>
  <c r="AV354" i="4" s="1"/>
  <c r="AW354" i="4" a="1"/>
  <c r="AW354" i="4" s="1"/>
  <c r="AU354" i="4" a="1"/>
  <c r="AU354" i="4" s="1"/>
  <c r="BA354" i="4" a="1"/>
  <c r="BA354" i="4" s="1"/>
  <c r="BB354" i="4" a="1"/>
  <c r="BB354" i="4" s="1"/>
  <c r="BC354" i="4" a="1"/>
  <c r="BC354" i="4" s="1"/>
  <c r="BE354" i="4" s="1" a="1"/>
  <c r="BE354" i="4" s="1"/>
  <c r="BD354" i="4" a="1"/>
  <c r="BD354" i="4" s="1"/>
  <c r="BF354" i="4" s="1" a="1"/>
  <c r="BF354" i="4" s="1"/>
  <c r="AZ354" i="4" a="1"/>
  <c r="AZ354" i="4" s="1"/>
  <c r="L354" i="4" a="1"/>
  <c r="L354" i="4" s="1"/>
  <c r="P354" i="4" a="1"/>
  <c r="P354" i="4" s="1"/>
  <c r="J354" i="4" a="1"/>
  <c r="J354" i="4" s="1"/>
  <c r="R354" i="4" a="1"/>
  <c r="R354" i="4" s="1"/>
  <c r="T354" i="4" s="1" a="1"/>
  <c r="T354" i="4" s="1"/>
  <c r="Q354" i="4" a="1"/>
  <c r="Q354" i="4" s="1"/>
  <c r="S354" i="4" a="1"/>
  <c r="S354" i="4" s="1"/>
  <c r="U354" i="4" s="1" a="1"/>
  <c r="U354" i="4" s="1"/>
  <c r="V354" i="4" l="1"/>
  <c r="W354" i="4"/>
  <c r="X354" i="4"/>
  <c r="Y354" i="4" s="1"/>
  <c r="Z354" i="4" s="1"/>
  <c r="BH354" i="4"/>
  <c r="BI354" i="4"/>
  <c r="BG354" i="4"/>
  <c r="BJ354" i="4" l="1"/>
  <c r="BK354" i="4" s="1"/>
  <c r="BQ354" i="4" s="1" a="1"/>
  <c r="BQ354" i="4" s="1"/>
  <c r="AG354" i="4" a="1"/>
  <c r="AG354" i="4" s="1"/>
  <c r="AA354" i="4" a="1"/>
  <c r="AA354" i="4" s="1"/>
  <c r="BW354" i="4" s="1" a="1"/>
  <c r="BW354" i="4" s="1"/>
  <c r="AB354" i="4" a="1"/>
  <c r="AB354" i="4" s="1"/>
  <c r="AO354" i="4" s="1"/>
  <c r="AF354" i="4" a="1"/>
  <c r="AF354" i="4" s="1"/>
  <c r="AD354" i="4" a="1"/>
  <c r="AD354" i="4" s="1"/>
  <c r="AC354" i="4" a="1"/>
  <c r="AC354" i="4" s="1"/>
  <c r="BO354" i="4" l="1" a="1"/>
  <c r="BO354" i="4" s="1"/>
  <c r="BN354" i="4" a="1"/>
  <c r="BN354" i="4" s="1"/>
  <c r="BM354" i="4" a="1"/>
  <c r="BM354" i="4" s="1"/>
  <c r="BZ354" i="4" s="1"/>
  <c r="BR354" i="4" a="1"/>
  <c r="BR354" i="4" s="1"/>
  <c r="BS354" i="4" s="1"/>
  <c r="BL354" i="4" a="1"/>
  <c r="BL354" i="4" s="1"/>
  <c r="AL354" i="4" s="1" a="1"/>
  <c r="AL354" i="4" s="1"/>
  <c r="AE354" i="4"/>
  <c r="AI354" i="4" s="1"/>
  <c r="BP354" i="4"/>
  <c r="BT354" i="4" s="1"/>
  <c r="AH354" i="4"/>
  <c r="AM354" i="4" l="1"/>
  <c r="AQ354" i="4"/>
  <c r="CC354" i="4"/>
  <c r="CA354" i="4"/>
  <c r="CB354" i="4"/>
  <c r="AP354" i="4"/>
  <c r="AR354" i="4"/>
  <c r="BX354" i="4"/>
  <c r="BY354" i="4" s="1"/>
  <c r="BU354" i="4" s="1"/>
  <c r="BV354" i="4" s="1"/>
  <c r="AN354" i="4" l="1"/>
  <c r="AJ354" i="4" s="1"/>
  <c r="AK354" i="4" s="1"/>
  <c r="CD354" i="4" s="1"/>
  <c r="AS355" i="4" l="1"/>
  <c r="H355" i="4"/>
  <c r="I355" i="4" l="1" a="1"/>
  <c r="I355" i="4" s="1"/>
  <c r="N355" i="4" s="1" a="1"/>
  <c r="N355" i="4" s="1"/>
  <c r="O355" i="4" a="1"/>
  <c r="O355" i="4" s="1"/>
  <c r="M355" i="4" a="1"/>
  <c r="M355" i="4" s="1"/>
  <c r="L355" i="4" a="1"/>
  <c r="L355" i="4" s="1"/>
  <c r="AT355" i="4" a="1"/>
  <c r="AT355" i="4" s="1"/>
  <c r="AV355" i="4" s="1" a="1"/>
  <c r="AV355" i="4" s="1"/>
  <c r="K355" i="4" l="1" a="1"/>
  <c r="K355" i="4" s="1"/>
  <c r="AX355" i="4" a="1"/>
  <c r="AX355" i="4" s="1"/>
  <c r="AZ355" i="4" a="1"/>
  <c r="AZ355" i="4" s="1"/>
  <c r="AY355" i="4" a="1"/>
  <c r="AY355" i="4" s="1"/>
  <c r="AW355" i="4" a="1"/>
  <c r="AW355" i="4" s="1"/>
  <c r="BC355" i="4" a="1"/>
  <c r="BC355" i="4" s="1"/>
  <c r="BE355" i="4" s="1" a="1"/>
  <c r="BE355" i="4" s="1"/>
  <c r="BA355" i="4" a="1"/>
  <c r="BA355" i="4" s="1"/>
  <c r="AU355" i="4" a="1"/>
  <c r="AU355" i="4" s="1"/>
  <c r="BB355" i="4" a="1"/>
  <c r="BB355" i="4" s="1"/>
  <c r="BD355" i="4" a="1"/>
  <c r="BD355" i="4" s="1"/>
  <c r="BF355" i="4" s="1" a="1"/>
  <c r="BF355" i="4" s="1"/>
  <c r="R355" i="4" a="1"/>
  <c r="R355" i="4" s="1"/>
  <c r="T355" i="4" s="1" a="1"/>
  <c r="T355" i="4" s="1"/>
  <c r="S355" i="4" a="1"/>
  <c r="S355" i="4" s="1"/>
  <c r="U355" i="4" s="1" a="1"/>
  <c r="U355" i="4" s="1"/>
  <c r="J355" i="4" a="1"/>
  <c r="J355" i="4" s="1"/>
  <c r="P355" i="4" a="1"/>
  <c r="P355" i="4" s="1"/>
  <c r="Q355" i="4" a="1"/>
  <c r="Q355" i="4" s="1"/>
  <c r="X355" i="4" l="1"/>
  <c r="BG355" i="4"/>
  <c r="BH355" i="4"/>
  <c r="BI355" i="4"/>
  <c r="BJ355" i="4" s="1"/>
  <c r="BK355" i="4" s="1"/>
  <c r="W355" i="4"/>
  <c r="V355" i="4"/>
  <c r="Y355" i="4" l="1"/>
  <c r="Z355" i="4" s="1"/>
  <c r="AF355" i="4" s="1" a="1"/>
  <c r="AF355" i="4" s="1"/>
  <c r="BO355" i="4" a="1"/>
  <c r="BO355" i="4" s="1"/>
  <c r="BQ355" i="4" a="1"/>
  <c r="BQ355" i="4" s="1"/>
  <c r="BN355" i="4" a="1"/>
  <c r="BN355" i="4" s="1"/>
  <c r="BM355" i="4" a="1"/>
  <c r="BM355" i="4" s="1"/>
  <c r="BZ355" i="4" s="1"/>
  <c r="BL355" i="4" a="1"/>
  <c r="BL355" i="4" s="1"/>
  <c r="AL355" i="4" s="1" a="1"/>
  <c r="AL355" i="4" s="1"/>
  <c r="BR355" i="4" a="1"/>
  <c r="BR355" i="4" s="1"/>
  <c r="AB355" i="4" l="1" a="1"/>
  <c r="AB355" i="4" s="1"/>
  <c r="AO355" i="4" s="1"/>
  <c r="AD355" i="4" a="1"/>
  <c r="AD355" i="4" s="1"/>
  <c r="AC355" i="4" a="1"/>
  <c r="AC355" i="4" s="1"/>
  <c r="AE355" i="4" s="1"/>
  <c r="AI355" i="4" s="1"/>
  <c r="AA355" i="4" a="1"/>
  <c r="AA355" i="4" s="1"/>
  <c r="BW355" i="4" s="1" a="1"/>
  <c r="BW355" i="4" s="1"/>
  <c r="AG355" i="4" a="1"/>
  <c r="AG355" i="4" s="1"/>
  <c r="AH355" i="4" s="1"/>
  <c r="CA355" i="4" s="1"/>
  <c r="BS355" i="4"/>
  <c r="BP355" i="4"/>
  <c r="BT355" i="4" s="1"/>
  <c r="AM355" i="4" l="1"/>
  <c r="AQ355" i="4"/>
  <c r="AP355" i="4"/>
  <c r="AR355" i="4"/>
  <c r="CB355" i="4"/>
  <c r="BX355" i="4"/>
  <c r="BY355" i="4" s="1"/>
  <c r="BU355" i="4" s="1"/>
  <c r="BV355" i="4" s="1"/>
  <c r="CC355" i="4"/>
  <c r="AN355" i="4" l="1"/>
  <c r="AJ355" i="4" s="1"/>
  <c r="AK355" i="4" s="1"/>
  <c r="CD355" i="4" s="1"/>
  <c r="AS356" i="4" s="1"/>
  <c r="AT356" i="4" s="1" a="1"/>
  <c r="AT356" i="4" s="1"/>
  <c r="AX356" i="4" s="1" a="1"/>
  <c r="AX356" i="4" s="1"/>
  <c r="AW356" i="4" l="1" a="1"/>
  <c r="AW356" i="4" s="1"/>
  <c r="AZ356" i="4" a="1"/>
  <c r="AZ356" i="4" s="1"/>
  <c r="AY356" i="4" a="1"/>
  <c r="AY356" i="4" s="1"/>
  <c r="H356" i="4"/>
  <c r="AV356" i="4" a="1"/>
  <c r="AV356" i="4" s="1"/>
  <c r="AU356" i="4" a="1"/>
  <c r="AU356" i="4" s="1"/>
  <c r="BA356" i="4" a="1"/>
  <c r="BA356" i="4" s="1"/>
  <c r="BB356" i="4" a="1"/>
  <c r="BB356" i="4" s="1"/>
  <c r="BD356" i="4" a="1"/>
  <c r="BD356" i="4" s="1"/>
  <c r="BF356" i="4" s="1" a="1"/>
  <c r="BF356" i="4" s="1"/>
  <c r="BC356" i="4" a="1"/>
  <c r="BC356" i="4" s="1"/>
  <c r="BE356" i="4" s="1" a="1"/>
  <c r="BE356" i="4" s="1"/>
  <c r="I356" i="4" l="1" a="1"/>
  <c r="I356" i="4" s="1"/>
  <c r="K356" i="4" s="1" a="1"/>
  <c r="K356" i="4" s="1"/>
  <c r="BH356" i="4"/>
  <c r="BI356" i="4"/>
  <c r="BG356" i="4"/>
  <c r="O356" i="4" l="1" a="1"/>
  <c r="O356" i="4" s="1"/>
  <c r="L356" i="4" a="1"/>
  <c r="L356" i="4" s="1"/>
  <c r="M356" i="4" a="1"/>
  <c r="M356" i="4" s="1"/>
  <c r="N356" i="4" a="1"/>
  <c r="N356" i="4" s="1"/>
  <c r="S356" i="4" a="1"/>
  <c r="S356" i="4" s="1"/>
  <c r="U356" i="4" s="1" a="1"/>
  <c r="U356" i="4" s="1"/>
  <c r="P356" i="4" a="1"/>
  <c r="P356" i="4" s="1"/>
  <c r="R356" i="4" a="1"/>
  <c r="R356" i="4" s="1"/>
  <c r="T356" i="4" s="1" a="1"/>
  <c r="T356" i="4" s="1"/>
  <c r="Q356" i="4" a="1"/>
  <c r="Q356" i="4" s="1"/>
  <c r="J356" i="4" a="1"/>
  <c r="J356" i="4" s="1"/>
  <c r="BJ356" i="4"/>
  <c r="BK356" i="4" s="1"/>
  <c r="BM356" i="4" s="1" a="1"/>
  <c r="BM356" i="4" s="1"/>
  <c r="BZ356" i="4" s="1"/>
  <c r="BL356" i="4" l="1" a="1"/>
  <c r="BL356" i="4" s="1"/>
  <c r="AL356" i="4" s="1" a="1"/>
  <c r="AL356" i="4" s="1"/>
  <c r="BO356" i="4" a="1"/>
  <c r="BO356" i="4" s="1"/>
  <c r="X356" i="4"/>
  <c r="Y356" i="4" s="1"/>
  <c r="Z356" i="4" s="1"/>
  <c r="V356" i="4"/>
  <c r="W356" i="4"/>
  <c r="BR356" i="4" a="1"/>
  <c r="BR356" i="4" s="1"/>
  <c r="BN356" i="4" a="1"/>
  <c r="BN356" i="4" s="1"/>
  <c r="BP356" i="4" s="1"/>
  <c r="BQ356" i="4" a="1"/>
  <c r="BQ356" i="4" s="1"/>
  <c r="BS356" i="4" l="1"/>
  <c r="BT356" i="4"/>
  <c r="AD356" i="4" a="1"/>
  <c r="AD356" i="4" s="1"/>
  <c r="AB356" i="4" a="1"/>
  <c r="AB356" i="4" s="1"/>
  <c r="AO356" i="4" s="1"/>
  <c r="AC356" i="4" a="1"/>
  <c r="AC356" i="4" s="1"/>
  <c r="AE356" i="4" s="1"/>
  <c r="AA356" i="4" a="1"/>
  <c r="AA356" i="4" s="1"/>
  <c r="BW356" i="4" s="1" a="1"/>
  <c r="BW356" i="4" s="1"/>
  <c r="AF356" i="4" a="1"/>
  <c r="AF356" i="4" s="1"/>
  <c r="AG356" i="4" a="1"/>
  <c r="AG356" i="4" s="1"/>
  <c r="AM356" i="4"/>
  <c r="AH356" i="4" l="1"/>
  <c r="CA356" i="4" s="1"/>
  <c r="AI356" i="4"/>
  <c r="BX356" i="4" l="1"/>
  <c r="AN356" i="4" s="1"/>
  <c r="AJ356" i="4" s="1"/>
  <c r="AK356" i="4" s="1"/>
  <c r="AQ356" i="4"/>
  <c r="CB356" i="4"/>
  <c r="AR356" i="4"/>
  <c r="CC356" i="4"/>
  <c r="AP356" i="4"/>
  <c r="BY356" i="4"/>
  <c r="BU356" i="4" s="1"/>
  <c r="BV356" i="4" s="1"/>
  <c r="CD356" i="4" l="1"/>
  <c r="AS357" i="4" s="1"/>
  <c r="AT357" i="4" s="1" a="1"/>
  <c r="AT357" i="4" s="1"/>
  <c r="AY357" i="4" s="1" a="1"/>
  <c r="AY357" i="4" s="1"/>
  <c r="H357" i="4" l="1"/>
  <c r="I357" i="4" s="1" a="1"/>
  <c r="I357" i="4" s="1"/>
  <c r="L357" i="4" s="1" a="1"/>
  <c r="L357" i="4" s="1"/>
  <c r="AZ357" i="4" a="1"/>
  <c r="AZ357" i="4" s="1"/>
  <c r="AW357" i="4" a="1"/>
  <c r="AW357" i="4" s="1"/>
  <c r="AV357" i="4" a="1"/>
  <c r="AV357" i="4" s="1"/>
  <c r="M357" i="4" a="1"/>
  <c r="M357" i="4" s="1"/>
  <c r="O357" i="4" a="1"/>
  <c r="O357" i="4" s="1"/>
  <c r="N357" i="4" a="1"/>
  <c r="N357" i="4" s="1"/>
  <c r="AX357" i="4" a="1"/>
  <c r="AX357" i="4" s="1"/>
  <c r="BD357" i="4" a="1"/>
  <c r="BD357" i="4" s="1"/>
  <c r="BF357" i="4" s="1" a="1"/>
  <c r="BF357" i="4" s="1"/>
  <c r="BA357" i="4" a="1"/>
  <c r="BA357" i="4" s="1"/>
  <c r="BB357" i="4" a="1"/>
  <c r="BB357" i="4" s="1"/>
  <c r="AU357" i="4" a="1"/>
  <c r="AU357" i="4" s="1"/>
  <c r="BC357" i="4" a="1"/>
  <c r="BC357" i="4" s="1"/>
  <c r="BE357" i="4" s="1" a="1"/>
  <c r="BE357" i="4" s="1"/>
  <c r="K357" i="4" a="1"/>
  <c r="K357" i="4" s="1"/>
  <c r="P357" i="4" a="1"/>
  <c r="P357" i="4" s="1"/>
  <c r="Q357" i="4" a="1"/>
  <c r="Q357" i="4" s="1"/>
  <c r="R357" i="4" a="1"/>
  <c r="R357" i="4" s="1"/>
  <c r="T357" i="4" s="1" a="1"/>
  <c r="T357" i="4" s="1"/>
  <c r="S357" i="4" a="1"/>
  <c r="S357" i="4" s="1"/>
  <c r="U357" i="4" s="1" a="1"/>
  <c r="U357" i="4" s="1"/>
  <c r="J357" i="4" a="1"/>
  <c r="J357" i="4" s="1"/>
  <c r="W357" i="4" l="1"/>
  <c r="V357" i="4"/>
  <c r="X357" i="4"/>
  <c r="Y357" i="4" s="1"/>
  <c r="Z357" i="4" s="1"/>
  <c r="BI357" i="4"/>
  <c r="BG357" i="4"/>
  <c r="BH357" i="4"/>
  <c r="BJ357" i="4" l="1"/>
  <c r="BK357" i="4" s="1"/>
  <c r="BN357" i="4" s="1" a="1"/>
  <c r="BN357" i="4" s="1"/>
  <c r="AC357" i="4" a="1"/>
  <c r="AC357" i="4" s="1"/>
  <c r="AG357" i="4" a="1"/>
  <c r="AG357" i="4" s="1"/>
  <c r="AB357" i="4" a="1"/>
  <c r="AB357" i="4" s="1"/>
  <c r="AO357" i="4" s="1"/>
  <c r="AA357" i="4" a="1"/>
  <c r="AA357" i="4" s="1"/>
  <c r="BW357" i="4" s="1" a="1"/>
  <c r="BW357" i="4" s="1"/>
  <c r="AD357" i="4" a="1"/>
  <c r="AD357" i="4" s="1"/>
  <c r="AF357" i="4" a="1"/>
  <c r="AF357" i="4" s="1"/>
  <c r="BR357" i="4" l="1" a="1"/>
  <c r="BR357" i="4" s="1"/>
  <c r="BQ357" i="4" a="1"/>
  <c r="BQ357" i="4" s="1"/>
  <c r="BM357" i="4" a="1"/>
  <c r="BM357" i="4" s="1"/>
  <c r="BZ357" i="4" s="1"/>
  <c r="BL357" i="4" a="1"/>
  <c r="BL357" i="4" s="1"/>
  <c r="AL357" i="4" s="1" a="1"/>
  <c r="AL357" i="4" s="1"/>
  <c r="BO357" i="4" a="1"/>
  <c r="BO357" i="4" s="1"/>
  <c r="BP357" i="4" s="1"/>
  <c r="AH357" i="4"/>
  <c r="AE357" i="4"/>
  <c r="AI357" i="4" s="1"/>
  <c r="BS357" i="4" l="1"/>
  <c r="CC357" i="4" s="1"/>
  <c r="BT357" i="4"/>
  <c r="BX357" i="4"/>
  <c r="AP357" i="4"/>
  <c r="AQ357" i="4"/>
  <c r="AR357" i="4"/>
  <c r="CA357" i="4" l="1"/>
  <c r="CB357" i="4"/>
  <c r="AM357" i="4"/>
  <c r="AN357" i="4" s="1"/>
  <c r="AJ357" i="4" s="1"/>
  <c r="AK357" i="4" s="1"/>
  <c r="BY357" i="4" l="1"/>
  <c r="BU357" i="4" s="1"/>
  <c r="BV357" i="4" s="1"/>
  <c r="CD357" i="4" s="1"/>
  <c r="H358" i="4" s="1"/>
  <c r="I358" i="4" s="1" a="1"/>
  <c r="I358" i="4" s="1"/>
  <c r="O358" i="4" s="1" a="1"/>
  <c r="O358" i="4" s="1"/>
  <c r="AS358" i="4" l="1"/>
  <c r="AT358" i="4" s="1" a="1"/>
  <c r="AT358" i="4" s="1"/>
  <c r="AY358" i="4" s="1" a="1"/>
  <c r="AY358" i="4" s="1"/>
  <c r="M358" i="4" a="1"/>
  <c r="M358" i="4" s="1"/>
  <c r="K358" i="4" a="1"/>
  <c r="K358" i="4" s="1"/>
  <c r="L358" i="4" a="1"/>
  <c r="L358" i="4" s="1"/>
  <c r="N358" i="4" a="1"/>
  <c r="N358" i="4" s="1"/>
  <c r="J358" i="4" a="1"/>
  <c r="J358" i="4" s="1"/>
  <c r="R358" i="4" a="1"/>
  <c r="R358" i="4" s="1"/>
  <c r="T358" i="4" s="1" a="1"/>
  <c r="T358" i="4" s="1"/>
  <c r="P358" i="4" a="1"/>
  <c r="P358" i="4" s="1"/>
  <c r="S358" i="4" a="1"/>
  <c r="S358" i="4" s="1"/>
  <c r="U358" i="4" s="1" a="1"/>
  <c r="U358" i="4" s="1"/>
  <c r="Q358" i="4" a="1"/>
  <c r="Q358" i="4" s="1"/>
  <c r="BA358" i="4" a="1"/>
  <c r="BA358" i="4" s="1"/>
  <c r="BC358" i="4" a="1"/>
  <c r="BC358" i="4" s="1"/>
  <c r="BE358" i="4" s="1" a="1"/>
  <c r="BE358" i="4" s="1"/>
  <c r="BD358" i="4" a="1"/>
  <c r="BD358" i="4" s="1"/>
  <c r="BF358" i="4" s="1" a="1"/>
  <c r="BF358" i="4" s="1"/>
  <c r="BB358" i="4" a="1"/>
  <c r="BB358" i="4" s="1"/>
  <c r="AU358" i="4" l="1" a="1"/>
  <c r="AU358" i="4" s="1"/>
  <c r="AW358" i="4" a="1"/>
  <c r="AW358" i="4" s="1"/>
  <c r="AZ358" i="4" a="1"/>
  <c r="AZ358" i="4" s="1"/>
  <c r="AV358" i="4" a="1"/>
  <c r="AV358" i="4" s="1"/>
  <c r="AX358" i="4" a="1"/>
  <c r="AX358" i="4" s="1"/>
  <c r="BG358" i="4"/>
  <c r="BI358" i="4"/>
  <c r="BJ358" i="4" s="1"/>
  <c r="BK358" i="4" s="1"/>
  <c r="BH358" i="4"/>
  <c r="V358" i="4"/>
  <c r="W358" i="4"/>
  <c r="X358" i="4"/>
  <c r="Y358" i="4" l="1"/>
  <c r="Z358" i="4" s="1"/>
  <c r="AB358" i="4" a="1"/>
  <c r="AB358" i="4" s="1"/>
  <c r="AO358" i="4" s="1"/>
  <c r="AA358" i="4" a="1"/>
  <c r="AA358" i="4" s="1"/>
  <c r="BW358" i="4" s="1" a="1"/>
  <c r="BW358" i="4" s="1"/>
  <c r="AD358" i="4" a="1"/>
  <c r="AD358" i="4" s="1"/>
  <c r="AC358" i="4" a="1"/>
  <c r="AC358" i="4" s="1"/>
  <c r="AF358" i="4" a="1"/>
  <c r="AF358" i="4" s="1"/>
  <c r="AG358" i="4" a="1"/>
  <c r="AG358" i="4" s="1"/>
  <c r="BR358" i="4" a="1"/>
  <c r="BR358" i="4" s="1"/>
  <c r="BN358" i="4" a="1"/>
  <c r="BN358" i="4" s="1"/>
  <c r="BQ358" i="4" a="1"/>
  <c r="BQ358" i="4" s="1"/>
  <c r="BO358" i="4" a="1"/>
  <c r="BO358" i="4" s="1"/>
  <c r="BL358" i="4" a="1"/>
  <c r="BL358" i="4" s="1"/>
  <c r="AL358" i="4" s="1" a="1"/>
  <c r="AL358" i="4" s="1"/>
  <c r="BM358" i="4" a="1"/>
  <c r="BM358" i="4" s="1"/>
  <c r="BZ358" i="4" s="1"/>
  <c r="AE358" i="4" l="1"/>
  <c r="AI358" i="4" s="1"/>
  <c r="BS358" i="4"/>
  <c r="BP358" i="4"/>
  <c r="BT358" i="4" s="1"/>
  <c r="AH358" i="4"/>
  <c r="CB358" i="4" l="1"/>
  <c r="CA358" i="4"/>
  <c r="BX358" i="4"/>
  <c r="CC358" i="4"/>
  <c r="AP358" i="4"/>
  <c r="AR358" i="4"/>
  <c r="AQ358" i="4"/>
  <c r="AM358" i="4"/>
  <c r="AN358" i="4" s="1"/>
  <c r="AJ358" i="4" s="1"/>
  <c r="AK358" i="4" s="1"/>
  <c r="BY358" i="4" l="1"/>
  <c r="BU358" i="4" s="1"/>
  <c r="BV358" i="4" s="1"/>
  <c r="CD358" i="4" s="1"/>
  <c r="AS359" i="4" l="1"/>
  <c r="H359" i="4"/>
  <c r="I359" i="4" l="1" a="1"/>
  <c r="I359" i="4" s="1"/>
  <c r="N359" i="4" s="1" a="1"/>
  <c r="N359" i="4" s="1"/>
  <c r="K359" i="4" a="1"/>
  <c r="K359" i="4" s="1"/>
  <c r="O359" i="4" a="1"/>
  <c r="O359" i="4" s="1"/>
  <c r="AT359" i="4" a="1"/>
  <c r="AT359" i="4" s="1"/>
  <c r="AY359" i="4" s="1" a="1"/>
  <c r="AY359" i="4" s="1"/>
  <c r="L359" i="4" l="1" a="1"/>
  <c r="L359" i="4" s="1"/>
  <c r="AV359" i="4" a="1"/>
  <c r="AV359" i="4" s="1"/>
  <c r="AZ359" i="4" a="1"/>
  <c r="AZ359" i="4" s="1"/>
  <c r="AX359" i="4" a="1"/>
  <c r="AX359" i="4" s="1"/>
  <c r="AW359" i="4" a="1"/>
  <c r="AW359" i="4" s="1"/>
  <c r="BB359" i="4" a="1"/>
  <c r="BB359" i="4" s="1"/>
  <c r="BD359" i="4" a="1"/>
  <c r="BD359" i="4" s="1"/>
  <c r="BF359" i="4" s="1" a="1"/>
  <c r="BF359" i="4" s="1"/>
  <c r="AU359" i="4" a="1"/>
  <c r="AU359" i="4" s="1"/>
  <c r="BC359" i="4" a="1"/>
  <c r="BC359" i="4" s="1"/>
  <c r="BE359" i="4" s="1" a="1"/>
  <c r="BE359" i="4" s="1"/>
  <c r="BA359" i="4" a="1"/>
  <c r="BA359" i="4" s="1"/>
  <c r="M359" i="4" a="1"/>
  <c r="M359" i="4" s="1"/>
  <c r="J359" i="4" a="1"/>
  <c r="J359" i="4" s="1"/>
  <c r="Q359" i="4" a="1"/>
  <c r="Q359" i="4" s="1"/>
  <c r="P359" i="4" a="1"/>
  <c r="P359" i="4" s="1"/>
  <c r="R359" i="4" a="1"/>
  <c r="R359" i="4" s="1"/>
  <c r="T359" i="4" s="1" a="1"/>
  <c r="T359" i="4" s="1"/>
  <c r="S359" i="4" a="1"/>
  <c r="S359" i="4" s="1"/>
  <c r="U359" i="4" s="1" a="1"/>
  <c r="U359" i="4" s="1"/>
  <c r="W359" i="4" l="1"/>
  <c r="V359" i="4"/>
  <c r="X359" i="4"/>
  <c r="Y359" i="4" s="1"/>
  <c r="Z359" i="4" s="1"/>
  <c r="BG359" i="4"/>
  <c r="BH359" i="4"/>
  <c r="BI359" i="4"/>
  <c r="BJ359" i="4" s="1"/>
  <c r="BK359" i="4" s="1"/>
  <c r="AG359" i="4" l="1" a="1"/>
  <c r="AG359" i="4" s="1"/>
  <c r="AA359" i="4" a="1"/>
  <c r="AA359" i="4" s="1"/>
  <c r="BW359" i="4" s="1" a="1"/>
  <c r="BW359" i="4" s="1"/>
  <c r="AC359" i="4" a="1"/>
  <c r="AC359" i="4" s="1"/>
  <c r="AF359" i="4" a="1"/>
  <c r="AF359" i="4" s="1"/>
  <c r="AB359" i="4" a="1"/>
  <c r="AB359" i="4" s="1"/>
  <c r="AO359" i="4" s="1"/>
  <c r="AD359" i="4" a="1"/>
  <c r="AD359" i="4" s="1"/>
  <c r="BL359" i="4" a="1"/>
  <c r="BL359" i="4" s="1"/>
  <c r="AL359" i="4" s="1" a="1"/>
  <c r="AL359" i="4" s="1"/>
  <c r="BQ359" i="4" a="1"/>
  <c r="BQ359" i="4" s="1"/>
  <c r="BM359" i="4" a="1"/>
  <c r="BM359" i="4" s="1"/>
  <c r="BZ359" i="4" s="1"/>
  <c r="BO359" i="4" a="1"/>
  <c r="BO359" i="4" s="1"/>
  <c r="BR359" i="4" a="1"/>
  <c r="BR359" i="4" s="1"/>
  <c r="BN359" i="4" a="1"/>
  <c r="BN359" i="4" s="1"/>
  <c r="AE359" i="4" l="1"/>
  <c r="BS359" i="4"/>
  <c r="BP359" i="4"/>
  <c r="BT359" i="4" s="1"/>
  <c r="AI359" i="4"/>
  <c r="AH359" i="4"/>
  <c r="BX359" i="4" l="1"/>
  <c r="CC359" i="4"/>
  <c r="CA359" i="4"/>
  <c r="CB359" i="4"/>
  <c r="AR359" i="4"/>
  <c r="AQ359" i="4"/>
  <c r="AP359" i="4"/>
  <c r="AM359" i="4"/>
  <c r="AN359" i="4" l="1"/>
  <c r="AJ359" i="4" s="1"/>
  <c r="AK359" i="4" s="1"/>
  <c r="BY359" i="4"/>
  <c r="BU359" i="4" s="1"/>
  <c r="BV359" i="4" s="1"/>
  <c r="CD359" i="4" l="1"/>
  <c r="H360" i="4" s="1"/>
  <c r="AS360" i="4" l="1"/>
  <c r="AT360" i="4" s="1" a="1"/>
  <c r="AT360" i="4" s="1"/>
  <c r="AW360" i="4" s="1" a="1"/>
  <c r="AW360" i="4" s="1"/>
  <c r="I360" i="4" a="1"/>
  <c r="I360" i="4" s="1"/>
  <c r="L360" i="4" s="1" a="1"/>
  <c r="L360" i="4" s="1"/>
  <c r="K360" i="4" l="1" a="1"/>
  <c r="K360" i="4" s="1"/>
  <c r="M360" i="4" a="1"/>
  <c r="M360" i="4" s="1"/>
  <c r="N360" i="4" a="1"/>
  <c r="N360" i="4" s="1"/>
  <c r="AX360" i="4" a="1"/>
  <c r="AX360" i="4" s="1"/>
  <c r="AV360" i="4" a="1"/>
  <c r="AV360" i="4" s="1"/>
  <c r="AZ360" i="4" a="1"/>
  <c r="AZ360" i="4" s="1"/>
  <c r="O360" i="4" a="1"/>
  <c r="O360" i="4" s="1"/>
  <c r="S360" i="4" a="1"/>
  <c r="S360" i="4" s="1"/>
  <c r="U360" i="4" s="1" a="1"/>
  <c r="U360" i="4" s="1"/>
  <c r="R360" i="4" a="1"/>
  <c r="R360" i="4" s="1"/>
  <c r="T360" i="4" s="1" a="1"/>
  <c r="T360" i="4" s="1"/>
  <c r="P360" i="4" a="1"/>
  <c r="P360" i="4" s="1"/>
  <c r="J360" i="4" a="1"/>
  <c r="J360" i="4" s="1"/>
  <c r="Q360" i="4" a="1"/>
  <c r="Q360" i="4" s="1"/>
  <c r="AY360" i="4" a="1"/>
  <c r="AY360" i="4" s="1"/>
  <c r="AU360" i="4" a="1"/>
  <c r="AU360" i="4" s="1"/>
  <c r="BA360" i="4" a="1"/>
  <c r="BA360" i="4" s="1"/>
  <c r="BD360" i="4" a="1"/>
  <c r="BD360" i="4" s="1"/>
  <c r="BF360" i="4" s="1" a="1"/>
  <c r="BF360" i="4" s="1"/>
  <c r="BC360" i="4" a="1"/>
  <c r="BC360" i="4" s="1"/>
  <c r="BE360" i="4" s="1" a="1"/>
  <c r="BE360" i="4" s="1"/>
  <c r="BB360" i="4" a="1"/>
  <c r="BB360" i="4" s="1"/>
  <c r="X360" i="4" l="1"/>
  <c r="W360" i="4"/>
  <c r="V360" i="4"/>
  <c r="BG360" i="4"/>
  <c r="BH360" i="4"/>
  <c r="BI360" i="4"/>
  <c r="BJ360" i="4" s="1"/>
  <c r="BK360" i="4" s="1"/>
  <c r="Y360" i="4" l="1"/>
  <c r="Z360" i="4" s="1"/>
  <c r="AC360" i="4" s="1" a="1"/>
  <c r="AC360" i="4" s="1"/>
  <c r="BL360" i="4" a="1"/>
  <c r="BL360" i="4" s="1"/>
  <c r="AL360" i="4" s="1" a="1"/>
  <c r="AL360" i="4" s="1"/>
  <c r="BQ360" i="4" a="1"/>
  <c r="BQ360" i="4" s="1"/>
  <c r="BO360" i="4" a="1"/>
  <c r="BO360" i="4" s="1"/>
  <c r="BM360" i="4" a="1"/>
  <c r="BM360" i="4" s="1"/>
  <c r="BZ360" i="4" s="1"/>
  <c r="BR360" i="4" a="1"/>
  <c r="BR360" i="4" s="1"/>
  <c r="BN360" i="4" a="1"/>
  <c r="BN360" i="4" s="1"/>
  <c r="AF360" i="4" l="1" a="1"/>
  <c r="AF360" i="4" s="1"/>
  <c r="AA360" i="4" a="1"/>
  <c r="AA360" i="4" s="1"/>
  <c r="BW360" i="4" s="1" a="1"/>
  <c r="BW360" i="4" s="1"/>
  <c r="AG360" i="4" a="1"/>
  <c r="AG360" i="4" s="1"/>
  <c r="AH360" i="4" s="1"/>
  <c r="AB360" i="4" a="1"/>
  <c r="AB360" i="4" s="1"/>
  <c r="AO360" i="4" s="1"/>
  <c r="AD360" i="4" a="1"/>
  <c r="AD360" i="4" s="1"/>
  <c r="AE360" i="4" s="1"/>
  <c r="AI360" i="4" s="1"/>
  <c r="BP360" i="4"/>
  <c r="BT360" i="4" s="1"/>
  <c r="BS360" i="4"/>
  <c r="AM360" i="4" l="1"/>
  <c r="AP360" i="4"/>
  <c r="AQ360" i="4"/>
  <c r="AR360" i="4"/>
  <c r="BX360" i="4"/>
  <c r="BY360" i="4" s="1"/>
  <c r="BU360" i="4" s="1"/>
  <c r="BV360" i="4" s="1"/>
  <c r="CC360" i="4"/>
  <c r="CA360" i="4"/>
  <c r="CB360" i="4"/>
  <c r="AN360" i="4" l="1"/>
  <c r="AJ360" i="4" s="1"/>
  <c r="AK360" i="4" s="1"/>
  <c r="CD360" i="4" s="1"/>
  <c r="AS361" i="4" l="1"/>
  <c r="AT361" i="4" s="1" a="1"/>
  <c r="AT361" i="4" s="1"/>
  <c r="AZ361" i="4" s="1" a="1"/>
  <c r="AZ361" i="4" s="1"/>
  <c r="H361" i="4"/>
  <c r="I361" i="4" s="1" a="1"/>
  <c r="I361" i="4" s="1"/>
  <c r="AW361" i="4" l="1" a="1"/>
  <c r="AW361" i="4" s="1"/>
  <c r="N361" i="4" a="1"/>
  <c r="N361" i="4" s="1"/>
  <c r="K361" i="4" a="1"/>
  <c r="K361" i="4" s="1"/>
  <c r="L361" i="4" a="1"/>
  <c r="L361" i="4" s="1"/>
  <c r="O361" i="4" a="1"/>
  <c r="O361" i="4" s="1"/>
  <c r="AY361" i="4" a="1"/>
  <c r="AY361" i="4" s="1"/>
  <c r="AX361" i="4" a="1"/>
  <c r="AX361" i="4" s="1"/>
  <c r="AV361" i="4" a="1"/>
  <c r="AV361" i="4" s="1"/>
  <c r="BA361" i="4" a="1"/>
  <c r="BA361" i="4" s="1"/>
  <c r="BD361" i="4" a="1"/>
  <c r="BD361" i="4" s="1"/>
  <c r="BF361" i="4" s="1" a="1"/>
  <c r="BF361" i="4" s="1"/>
  <c r="BC361" i="4" a="1"/>
  <c r="BC361" i="4" s="1"/>
  <c r="BE361" i="4" s="1" a="1"/>
  <c r="BE361" i="4" s="1"/>
  <c r="BB361" i="4" a="1"/>
  <c r="BB361" i="4" s="1"/>
  <c r="AU361" i="4" a="1"/>
  <c r="AU361" i="4" s="1"/>
  <c r="M361" i="4" a="1"/>
  <c r="M361" i="4" s="1"/>
  <c r="J361" i="4" a="1"/>
  <c r="J361" i="4" s="1"/>
  <c r="P361" i="4" a="1"/>
  <c r="P361" i="4" s="1"/>
  <c r="Q361" i="4" a="1"/>
  <c r="Q361" i="4" s="1"/>
  <c r="S361" i="4" a="1"/>
  <c r="S361" i="4" s="1"/>
  <c r="U361" i="4" s="1" a="1"/>
  <c r="U361" i="4" s="1"/>
  <c r="R361" i="4" a="1"/>
  <c r="R361" i="4" s="1"/>
  <c r="T361" i="4" s="1" a="1"/>
  <c r="T361" i="4" s="1"/>
  <c r="BI361" i="4" l="1"/>
  <c r="BJ361" i="4" s="1"/>
  <c r="BK361" i="4" s="1"/>
  <c r="BG361" i="4"/>
  <c r="BH361" i="4"/>
  <c r="X361" i="4"/>
  <c r="V361" i="4"/>
  <c r="W361" i="4"/>
  <c r="Y361" i="4" l="1"/>
  <c r="Z361" i="4" s="1"/>
  <c r="AC361" i="4" s="1" a="1"/>
  <c r="AC361" i="4" s="1"/>
  <c r="AG361" i="4" a="1"/>
  <c r="AG361" i="4" s="1"/>
  <c r="AA361" i="4" a="1"/>
  <c r="AA361" i="4" s="1"/>
  <c r="BW361" i="4" s="1" a="1"/>
  <c r="BW361" i="4" s="1"/>
  <c r="BO361" i="4" a="1"/>
  <c r="BO361" i="4" s="1"/>
  <c r="BL361" i="4" a="1"/>
  <c r="BL361" i="4" s="1"/>
  <c r="AL361" i="4" s="1" a="1"/>
  <c r="AL361" i="4" s="1"/>
  <c r="BN361" i="4" a="1"/>
  <c r="BN361" i="4" s="1"/>
  <c r="BR361" i="4" a="1"/>
  <c r="BR361" i="4" s="1"/>
  <c r="BM361" i="4" a="1"/>
  <c r="BM361" i="4" s="1"/>
  <c r="BZ361" i="4" s="1"/>
  <c r="BQ361" i="4" a="1"/>
  <c r="BQ361" i="4" s="1"/>
  <c r="AD361" i="4" l="1" a="1"/>
  <c r="AD361" i="4" s="1"/>
  <c r="AB361" i="4" a="1"/>
  <c r="AB361" i="4" s="1"/>
  <c r="AO361" i="4" s="1"/>
  <c r="AF361" i="4" a="1"/>
  <c r="AF361" i="4" s="1"/>
  <c r="AH361" i="4" s="1"/>
  <c r="AE361" i="4"/>
  <c r="BP361" i="4"/>
  <c r="BT361" i="4" s="1"/>
  <c r="BS361" i="4"/>
  <c r="AI361" i="4" l="1"/>
  <c r="BX361" i="4" s="1"/>
  <c r="AR361" i="4"/>
  <c r="AQ361" i="4"/>
  <c r="AP361" i="4"/>
  <c r="CB361" i="4"/>
  <c r="CC361" i="4"/>
  <c r="AM361" i="4"/>
  <c r="AN361" i="4" s="1"/>
  <c r="AJ361" i="4" s="1"/>
  <c r="AK361" i="4" s="1"/>
  <c r="CA361" i="4"/>
  <c r="BY361" i="4" l="1"/>
  <c r="BU361" i="4" s="1"/>
  <c r="BV361" i="4" s="1"/>
  <c r="CD361" i="4" s="1"/>
  <c r="AS362" i="4" l="1"/>
  <c r="H362" i="4"/>
  <c r="I362" i="4" s="1" a="1"/>
  <c r="I362" i="4" s="1"/>
  <c r="J362" i="4" s="1" a="1"/>
  <c r="J362" i="4" s="1"/>
  <c r="S362" i="4" l="1" a="1"/>
  <c r="S362" i="4" s="1"/>
  <c r="U362" i="4" s="1" a="1"/>
  <c r="U362" i="4" s="1"/>
  <c r="R362" i="4" a="1"/>
  <c r="R362" i="4" s="1"/>
  <c r="T362" i="4" s="1" a="1"/>
  <c r="T362" i="4" s="1"/>
  <c r="Q362" i="4" a="1"/>
  <c r="Q362" i="4" s="1"/>
  <c r="L362" i="4" a="1"/>
  <c r="L362" i="4" s="1"/>
  <c r="P362" i="4" a="1"/>
  <c r="P362" i="4" s="1"/>
  <c r="K362" i="4" a="1"/>
  <c r="K362" i="4" s="1"/>
  <c r="N362" i="4" a="1"/>
  <c r="N362" i="4" s="1"/>
  <c r="O362" i="4" a="1"/>
  <c r="O362" i="4" s="1"/>
  <c r="M362" i="4" a="1"/>
  <c r="M362" i="4" s="1"/>
  <c r="AT362" i="4" a="1"/>
  <c r="AT362" i="4" s="1"/>
  <c r="AZ362" i="4" s="1" a="1"/>
  <c r="AZ362" i="4" s="1"/>
  <c r="AX362" i="4" l="1" a="1"/>
  <c r="AX362" i="4" s="1"/>
  <c r="AY362" i="4" a="1"/>
  <c r="AY362" i="4" s="1"/>
  <c r="AW362" i="4" a="1"/>
  <c r="AW362" i="4" s="1"/>
  <c r="X362" i="4"/>
  <c r="W362" i="4"/>
  <c r="V362" i="4"/>
  <c r="AV362" i="4" a="1"/>
  <c r="AV362" i="4" s="1"/>
  <c r="BD362" i="4" a="1"/>
  <c r="BD362" i="4" s="1"/>
  <c r="BF362" i="4" s="1" a="1"/>
  <c r="BF362" i="4" s="1"/>
  <c r="BC362" i="4" a="1"/>
  <c r="BC362" i="4" s="1"/>
  <c r="BE362" i="4" s="1" a="1"/>
  <c r="BE362" i="4" s="1"/>
  <c r="BA362" i="4" a="1"/>
  <c r="BA362" i="4" s="1"/>
  <c r="AU362" i="4" a="1"/>
  <c r="AU362" i="4" s="1"/>
  <c r="BB362" i="4" a="1"/>
  <c r="BB362" i="4" s="1"/>
  <c r="Y362" i="4" l="1"/>
  <c r="Z362" i="4" s="1"/>
  <c r="AC362" i="4" s="1" a="1"/>
  <c r="AC362" i="4" s="1"/>
  <c r="BH362" i="4"/>
  <c r="BG362" i="4"/>
  <c r="BI362" i="4"/>
  <c r="BJ362" i="4" s="1"/>
  <c r="BK362" i="4" s="1"/>
  <c r="AD362" i="4" l="1" a="1"/>
  <c r="AD362" i="4" s="1"/>
  <c r="AB362" i="4" a="1"/>
  <c r="AB362" i="4" s="1"/>
  <c r="AO362" i="4" s="1"/>
  <c r="AF362" i="4" a="1"/>
  <c r="AF362" i="4" s="1"/>
  <c r="AG362" i="4" a="1"/>
  <c r="AG362" i="4" s="1"/>
  <c r="AA362" i="4" a="1"/>
  <c r="AA362" i="4" s="1"/>
  <c r="BW362" i="4" s="1" a="1"/>
  <c r="BW362" i="4" s="1"/>
  <c r="AE362" i="4"/>
  <c r="BL362" i="4" a="1"/>
  <c r="BL362" i="4" s="1"/>
  <c r="AL362" i="4" s="1" a="1"/>
  <c r="AL362" i="4" s="1"/>
  <c r="BQ362" i="4" a="1"/>
  <c r="BQ362" i="4" s="1"/>
  <c r="BN362" i="4" a="1"/>
  <c r="BN362" i="4" s="1"/>
  <c r="BO362" i="4" a="1"/>
  <c r="BO362" i="4" s="1"/>
  <c r="BR362" i="4" a="1"/>
  <c r="BR362" i="4" s="1"/>
  <c r="BM362" i="4" a="1"/>
  <c r="BM362" i="4" s="1"/>
  <c r="BZ362" i="4" s="1"/>
  <c r="AH362" i="4" l="1"/>
  <c r="AI362" i="4"/>
  <c r="BS362" i="4"/>
  <c r="CC362" i="4" s="1"/>
  <c r="BP362" i="4"/>
  <c r="BT362" i="4" s="1"/>
  <c r="BX362" i="4" l="1"/>
  <c r="AR362" i="4"/>
  <c r="CA362" i="4"/>
  <c r="CB362" i="4"/>
  <c r="AP362" i="4"/>
  <c r="AQ362" i="4"/>
  <c r="AM362" i="4"/>
  <c r="AN362" i="4" l="1"/>
  <c r="AJ362" i="4" s="1"/>
  <c r="AK362" i="4" s="1"/>
  <c r="BY362" i="4"/>
  <c r="BU362" i="4" s="1"/>
  <c r="BV362" i="4" s="1"/>
  <c r="CD362" i="4" l="1"/>
  <c r="H363" i="4" s="1"/>
  <c r="I363" i="4" s="1" a="1"/>
  <c r="I363" i="4" s="1"/>
  <c r="M363" i="4" s="1" a="1"/>
  <c r="M363" i="4" s="1"/>
  <c r="AS363" i="4" l="1"/>
  <c r="AT363" i="4" s="1" a="1"/>
  <c r="AT363" i="4" s="1"/>
  <c r="K363" i="4" a="1"/>
  <c r="K363" i="4" s="1"/>
  <c r="L363" i="4" a="1"/>
  <c r="L363" i="4" s="1"/>
  <c r="O363" i="4" a="1"/>
  <c r="O363" i="4" s="1"/>
  <c r="R363" i="4" a="1"/>
  <c r="R363" i="4" s="1"/>
  <c r="T363" i="4" s="1" a="1"/>
  <c r="T363" i="4" s="1"/>
  <c r="S363" i="4" a="1"/>
  <c r="S363" i="4" s="1"/>
  <c r="U363" i="4" s="1" a="1"/>
  <c r="U363" i="4" s="1"/>
  <c r="Q363" i="4" a="1"/>
  <c r="Q363" i="4" s="1"/>
  <c r="N363" i="4" a="1"/>
  <c r="N363" i="4" s="1"/>
  <c r="P363" i="4" a="1"/>
  <c r="P363" i="4" s="1"/>
  <c r="J363" i="4" a="1"/>
  <c r="J363" i="4" s="1"/>
  <c r="AW363" i="4" a="1"/>
  <c r="AW363" i="4" s="1"/>
  <c r="AY363" i="4" a="1"/>
  <c r="AY363" i="4" s="1"/>
  <c r="AX363" i="4" a="1"/>
  <c r="AX363" i="4" s="1"/>
  <c r="AV363" i="4" a="1"/>
  <c r="AV363" i="4" s="1"/>
  <c r="AZ363" i="4" a="1"/>
  <c r="AZ363" i="4" s="1"/>
  <c r="BC363" i="4" a="1"/>
  <c r="BC363" i="4" s="1"/>
  <c r="BE363" i="4" s="1" a="1"/>
  <c r="BE363" i="4" s="1"/>
  <c r="AU363" i="4" a="1"/>
  <c r="AU363" i="4" s="1"/>
  <c r="BD363" i="4" a="1"/>
  <c r="BD363" i="4" s="1"/>
  <c r="BF363" i="4" s="1" a="1"/>
  <c r="BF363" i="4" s="1"/>
  <c r="BB363" i="4" a="1"/>
  <c r="BB363" i="4" s="1"/>
  <c r="BA363" i="4" a="1"/>
  <c r="BA363" i="4" s="1"/>
  <c r="X363" i="4" l="1"/>
  <c r="Y363" i="4" s="1"/>
  <c r="Z363" i="4" s="1"/>
  <c r="AA363" i="4" s="1" a="1"/>
  <c r="AA363" i="4" s="1"/>
  <c r="BW363" i="4" s="1" a="1"/>
  <c r="BW363" i="4" s="1"/>
  <c r="V363" i="4"/>
  <c r="W363" i="4"/>
  <c r="AC363" i="4" a="1"/>
  <c r="AC363" i="4" s="1"/>
  <c r="AF363" i="4" a="1"/>
  <c r="AF363" i="4" s="1"/>
  <c r="AB363" i="4" a="1"/>
  <c r="AB363" i="4" s="1"/>
  <c r="AO363" i="4" s="1"/>
  <c r="AD363" i="4" a="1"/>
  <c r="AD363" i="4" s="1"/>
  <c r="AE363" i="4" s="1"/>
  <c r="BH363" i="4"/>
  <c r="BG363" i="4"/>
  <c r="BI363" i="4"/>
  <c r="BJ363" i="4" s="1"/>
  <c r="BK363" i="4" s="1"/>
  <c r="AG363" i="4" l="1" a="1"/>
  <c r="AG363" i="4" s="1"/>
  <c r="AH363" i="4" s="1"/>
  <c r="BX363" i="4" s="1"/>
  <c r="AI363" i="4"/>
  <c r="BL363" i="4" a="1"/>
  <c r="BL363" i="4" s="1"/>
  <c r="AL363" i="4" s="1" a="1"/>
  <c r="AL363" i="4" s="1"/>
  <c r="BQ363" i="4" a="1"/>
  <c r="BQ363" i="4" s="1"/>
  <c r="BM363" i="4" a="1"/>
  <c r="BM363" i="4" s="1"/>
  <c r="BZ363" i="4" s="1"/>
  <c r="BO363" i="4" a="1"/>
  <c r="BO363" i="4" s="1"/>
  <c r="BN363" i="4" a="1"/>
  <c r="BN363" i="4" s="1"/>
  <c r="BR363" i="4" a="1"/>
  <c r="BR363" i="4" s="1"/>
  <c r="BS363" i="4" l="1"/>
  <c r="AQ363" i="4" s="1"/>
  <c r="BP363" i="4"/>
  <c r="BT363" i="4" s="1"/>
  <c r="CB363" i="4" l="1"/>
  <c r="AP363" i="4"/>
  <c r="CA363" i="4"/>
  <c r="CC363" i="4"/>
  <c r="AM363" i="4"/>
  <c r="BY363" i="4" s="1"/>
  <c r="BU363" i="4" s="1"/>
  <c r="BV363" i="4" s="1"/>
  <c r="AR363" i="4"/>
  <c r="AN363" i="4" l="1"/>
  <c r="AJ363" i="4" s="1"/>
  <c r="AK363" i="4" s="1"/>
  <c r="CD363" i="4" s="1"/>
  <c r="AS364" i="4" s="1"/>
  <c r="AT364" i="4" l="1" a="1"/>
  <c r="AT364" i="4" s="1"/>
  <c r="AX364" i="4" s="1" a="1"/>
  <c r="AX364" i="4" s="1"/>
  <c r="H364" i="4"/>
  <c r="AZ364" i="4" a="1"/>
  <c r="AZ364" i="4" s="1"/>
  <c r="AV364" i="4" l="1" a="1"/>
  <c r="AV364" i="4" s="1"/>
  <c r="AY364" i="4" a="1"/>
  <c r="AY364" i="4" s="1"/>
  <c r="BA364" i="4" a="1"/>
  <c r="BA364" i="4" s="1"/>
  <c r="I364" i="4" a="1"/>
  <c r="I364" i="4" s="1"/>
  <c r="L364" i="4" a="1"/>
  <c r="L364" i="4" s="1"/>
  <c r="N364" i="4" a="1"/>
  <c r="N364" i="4" s="1"/>
  <c r="K364" i="4" a="1"/>
  <c r="K364" i="4" s="1"/>
  <c r="M364" i="4" a="1"/>
  <c r="M364" i="4" s="1"/>
  <c r="O364" i="4" a="1"/>
  <c r="O364" i="4" s="1"/>
  <c r="AW364" i="4" a="1"/>
  <c r="AW364" i="4" s="1"/>
  <c r="BB364" i="4" a="1"/>
  <c r="BB364" i="4" s="1"/>
  <c r="BD364" i="4" a="1"/>
  <c r="BD364" i="4" s="1"/>
  <c r="BF364" i="4" s="1" a="1"/>
  <c r="BF364" i="4" s="1"/>
  <c r="BC364" i="4" a="1"/>
  <c r="BC364" i="4" s="1"/>
  <c r="BE364" i="4" s="1" a="1"/>
  <c r="BE364" i="4" s="1"/>
  <c r="AU364" i="4" a="1"/>
  <c r="AU364" i="4" s="1"/>
  <c r="BI364" i="4" l="1"/>
  <c r="BJ364" i="4" s="1"/>
  <c r="BK364" i="4" s="1"/>
  <c r="BH364" i="4"/>
  <c r="BG364" i="4"/>
  <c r="S364" i="4" a="1"/>
  <c r="S364" i="4" s="1"/>
  <c r="U364" i="4" s="1" a="1"/>
  <c r="U364" i="4" s="1"/>
  <c r="R364" i="4" a="1"/>
  <c r="R364" i="4" s="1"/>
  <c r="T364" i="4" s="1" a="1"/>
  <c r="T364" i="4" s="1"/>
  <c r="J364" i="4" a="1"/>
  <c r="J364" i="4" s="1"/>
  <c r="Q364" i="4" a="1"/>
  <c r="Q364" i="4" s="1"/>
  <c r="P364" i="4" a="1"/>
  <c r="P364" i="4" s="1"/>
  <c r="BN364" i="4" l="1" a="1"/>
  <c r="BN364" i="4" s="1"/>
  <c r="BM364" i="4" a="1"/>
  <c r="BM364" i="4" s="1"/>
  <c r="BZ364" i="4" s="1"/>
  <c r="BR364" i="4" a="1"/>
  <c r="BR364" i="4" s="1"/>
  <c r="BQ364" i="4" a="1"/>
  <c r="BQ364" i="4" s="1"/>
  <c r="BO364" i="4" a="1"/>
  <c r="BO364" i="4" s="1"/>
  <c r="BP364" i="4" s="1"/>
  <c r="BL364" i="4" a="1"/>
  <c r="BL364" i="4" s="1"/>
  <c r="AL364" i="4" s="1" a="1"/>
  <c r="AL364" i="4" s="1"/>
  <c r="X364" i="4"/>
  <c r="Y364" i="4" s="1"/>
  <c r="Z364" i="4" s="1"/>
  <c r="V364" i="4"/>
  <c r="W364" i="4"/>
  <c r="BS364" i="4" l="1"/>
  <c r="BT364" i="4"/>
  <c r="AD364" i="4" a="1"/>
  <c r="AD364" i="4" s="1"/>
  <c r="AB364" i="4" a="1"/>
  <c r="AB364" i="4" s="1"/>
  <c r="AO364" i="4" s="1"/>
  <c r="AA364" i="4" a="1"/>
  <c r="AA364" i="4" s="1"/>
  <c r="BW364" i="4" s="1" a="1"/>
  <c r="BW364" i="4" s="1"/>
  <c r="AF364" i="4" a="1"/>
  <c r="AF364" i="4" s="1"/>
  <c r="AG364" i="4" a="1"/>
  <c r="AG364" i="4" s="1"/>
  <c r="AC364" i="4" a="1"/>
  <c r="AC364" i="4" s="1"/>
  <c r="AE364" i="4" s="1"/>
  <c r="AM364" i="4"/>
  <c r="AH364" i="4" l="1"/>
  <c r="AI364" i="4"/>
  <c r="BX364" i="4" l="1"/>
  <c r="BY364" i="4" s="1"/>
  <c r="BU364" i="4" s="1"/>
  <c r="BV364" i="4" s="1"/>
  <c r="AP364" i="4"/>
  <c r="AQ364" i="4"/>
  <c r="AN364" i="4"/>
  <c r="AJ364" i="4" s="1"/>
  <c r="AK364" i="4" s="1"/>
  <c r="CA364" i="4"/>
  <c r="CB364" i="4"/>
  <c r="CC364" i="4"/>
  <c r="AR364" i="4"/>
  <c r="CD364" i="4" l="1"/>
  <c r="B11" i="4" l="1"/>
  <c r="D11" i="4"/>
  <c r="C11" i="4"/>
  <c r="E11" i="4" l="1"/>
  <c r="B12" i="4" s="1"/>
  <c r="D12" i="4" l="1"/>
  <c r="C12" i="4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<sst xmlns="http://schemas.openxmlformats.org/spreadsheetml/2006/main" count="351" uniqueCount="159">
  <si>
    <t>Monsters</t>
  </si>
  <si>
    <t>STAMINA &amp; AC</t>
  </si>
  <si>
    <t>ARMOUR &amp; EHP</t>
  </si>
  <si>
    <t>DAMAGE &amp; TOTAL DAMAGE DEALT</t>
  </si>
  <si>
    <t>Name</t>
  </si>
  <si>
    <t>Rarity</t>
  </si>
  <si>
    <t>Element</t>
  </si>
  <si>
    <t>Health</t>
  </si>
  <si>
    <t>Stamina</t>
  </si>
  <si>
    <t>Attack</t>
  </si>
  <si>
    <t>Defense</t>
  </si>
  <si>
    <t>Luck</t>
  </si>
  <si>
    <t>Ability 1</t>
  </si>
  <si>
    <t>Ability 1 ID</t>
  </si>
  <si>
    <t>Chance to Use 1</t>
  </si>
  <si>
    <t>Ability 2</t>
  </si>
  <si>
    <t>Ability 2 ID</t>
  </si>
  <si>
    <t>Chance to Use 2</t>
  </si>
  <si>
    <t>Expected Ability Utility per Turn</t>
  </si>
  <si>
    <t>A1 Stamina Cost</t>
  </si>
  <si>
    <t>A2 Stamina Cost</t>
  </si>
  <si>
    <t>Avg. Stm. Use Per Turn</t>
  </si>
  <si>
    <t>A1 Max Use</t>
  </si>
  <si>
    <t>A2 Max Use</t>
  </si>
  <si>
    <t>Exptd. Max Casts (Avg.M)</t>
  </si>
  <si>
    <t>Exptd. Stamina Spent</t>
  </si>
  <si>
    <t>Damage Reduction</t>
  </si>
  <si>
    <t>Pre. Rez. EHP</t>
  </si>
  <si>
    <t>Exptd. Turn Surv.</t>
  </si>
  <si>
    <t>Innate Damage Bonus</t>
  </si>
  <si>
    <t>A1 Exptd. Dmg.</t>
  </si>
  <si>
    <t>A2 Exptd. Dmg.</t>
  </si>
  <si>
    <t>Avg. Dmg. Per Trn.</t>
  </si>
  <si>
    <t>Exptd. Dmg. Dlt.</t>
  </si>
  <si>
    <t>Class</t>
  </si>
  <si>
    <t>BEST IN CLASS</t>
  </si>
  <si>
    <t>Gnives</t>
  </si>
  <si>
    <t>Common</t>
  </si>
  <si>
    <t>Normal</t>
  </si>
  <si>
    <t>1000 Gnomish blades</t>
  </si>
  <si>
    <t>Body Slam</t>
  </si>
  <si>
    <t>Burst</t>
  </si>
  <si>
    <t>Flutter Gnome</t>
  </si>
  <si>
    <t>SURPRISE!!!</t>
  </si>
  <si>
    <t>Gnome Star</t>
  </si>
  <si>
    <t>Bruiser</t>
  </si>
  <si>
    <t>Joe Gnome</t>
  </si>
  <si>
    <t>Average Extraordinaire</t>
  </si>
  <si>
    <t>On The Shoulders of Giants</t>
  </si>
  <si>
    <t>Gnormie</t>
  </si>
  <si>
    <t>Tackle</t>
  </si>
  <si>
    <t>Damage</t>
  </si>
  <si>
    <t>Gunome</t>
  </si>
  <si>
    <t>Rare</t>
  </si>
  <si>
    <t>Muhraken</t>
  </si>
  <si>
    <t>50 Cal Drain Shot</t>
  </si>
  <si>
    <t>Mystery Shot</t>
  </si>
  <si>
    <t>YES</t>
  </si>
  <si>
    <t>Kar-eh Gnome</t>
  </si>
  <si>
    <t>Kahehran</t>
  </si>
  <si>
    <t>Tantrum</t>
  </si>
  <si>
    <t xml:space="preserve">Zealotry </t>
  </si>
  <si>
    <t>Anti-Burst, Tank</t>
  </si>
  <si>
    <t>Sparkle Gnome</t>
  </si>
  <si>
    <t>Glitterbomb</t>
  </si>
  <si>
    <t>Gnome gnome love beam</t>
  </si>
  <si>
    <t>Super Blinding Light</t>
  </si>
  <si>
    <t>EFUP Gnome (Extrodinary Fantasical Ultra Pretty Gnome)</t>
  </si>
  <si>
    <t>Gnimbus</t>
  </si>
  <si>
    <t>Cursed</t>
  </si>
  <si>
    <t>Dark as gnight</t>
  </si>
  <si>
    <t>Drain Soul</t>
  </si>
  <si>
    <t>Tank</t>
  </si>
  <si>
    <t>Gnope</t>
  </si>
  <si>
    <t>Gneel</t>
  </si>
  <si>
    <t>Gneaver</t>
  </si>
  <si>
    <t>Canuck</t>
  </si>
  <si>
    <t>Incisor Itch</t>
  </si>
  <si>
    <t>Gmooose</t>
  </si>
  <si>
    <t>Thick Fur</t>
  </si>
  <si>
    <t>Total</t>
  </si>
  <si>
    <t>Dmg. Per Turn</t>
  </si>
  <si>
    <t xml:space="preserve">20.0+ </t>
  </si>
  <si>
    <t>13.0-15.0+</t>
  </si>
  <si>
    <t>5.0-7.0+</t>
  </si>
  <si>
    <t>5.0-10.0+</t>
  </si>
  <si>
    <t>Damage Multipliers</t>
  </si>
  <si>
    <t>Defender Element</t>
  </si>
  <si>
    <t>Attack Element</t>
  </si>
  <si>
    <t xml:space="preserve">Avg. Vuln. </t>
  </si>
  <si>
    <t>Value</t>
  </si>
  <si>
    <t>Totals</t>
  </si>
  <si>
    <t>Special Effects</t>
  </si>
  <si>
    <t>Utility Bonus</t>
  </si>
  <si>
    <t>Hit Chance</t>
  </si>
  <si>
    <t xml:space="preserve"> </t>
  </si>
  <si>
    <t>Focus</t>
  </si>
  <si>
    <t>Weaken</t>
  </si>
  <si>
    <t>Fortify</t>
  </si>
  <si>
    <t>Sunder</t>
  </si>
  <si>
    <t>Lucky</t>
  </si>
  <si>
    <t>Unlucky</t>
  </si>
  <si>
    <t>Rage</t>
  </si>
  <si>
    <t>Vampire</t>
  </si>
  <si>
    <t>Rarities</t>
  </si>
  <si>
    <t>Abilities</t>
  </si>
  <si>
    <t>Ignores Special</t>
  </si>
  <si>
    <t>Element ID</t>
  </si>
  <si>
    <t>Stamina Cost</t>
  </si>
  <si>
    <t>Min Damage</t>
  </si>
  <si>
    <t>Max Damage</t>
  </si>
  <si>
    <t>Special Effect</t>
  </si>
  <si>
    <t>Special ID</t>
  </si>
  <si>
    <t>Effect Chance</t>
  </si>
  <si>
    <t>Basic Expected Damage</t>
  </si>
  <si>
    <t>Expected Damage with Chance</t>
  </si>
  <si>
    <t>Utility</t>
  </si>
  <si>
    <t>Utility/Cost Ratio</t>
  </si>
  <si>
    <t>Player Monster</t>
  </si>
  <si>
    <t>Player Monter Battle Turn</t>
  </si>
  <si>
    <t>Battle Outcome - Player Monster</t>
  </si>
  <si>
    <t>New Stat Values</t>
  </si>
  <si>
    <t>Opponent Monster</t>
  </si>
  <si>
    <t>Opponent Battle Turn</t>
  </si>
  <si>
    <t>Battle Outcome - Opponent Monster</t>
  </si>
  <si>
    <t>Match Result</t>
  </si>
  <si>
    <t>Party Setup</t>
  </si>
  <si>
    <t>Party Index</t>
  </si>
  <si>
    <t>Monster ID</t>
  </si>
  <si>
    <t>Ability 2 Chance</t>
  </si>
  <si>
    <t>Ability 1 Cost</t>
  </si>
  <si>
    <t>Ability 2 Cost</t>
  </si>
  <si>
    <t>Cheap Ability Slot</t>
  </si>
  <si>
    <t>Cheap Cost</t>
  </si>
  <si>
    <t>Expensive Cost</t>
  </si>
  <si>
    <t>Selected Ability Slot</t>
  </si>
  <si>
    <t>Ability ID</t>
  </si>
  <si>
    <t>Damage Roll</t>
  </si>
  <si>
    <t>Effect</t>
  </si>
  <si>
    <t>Special Effect Triggers</t>
  </si>
  <si>
    <t>Successful
Effect</t>
  </si>
  <si>
    <t>Attempted Damage</t>
  </si>
  <si>
    <t>Defeated?</t>
  </si>
  <si>
    <t>Party Wiped?</t>
  </si>
  <si>
    <t>Vulnerability</t>
  </si>
  <si>
    <t>Damage Taken</t>
  </si>
  <si>
    <t>Successful Effect</t>
  </si>
  <si>
    <t>Winner</t>
  </si>
  <si>
    <t>Order</t>
  </si>
  <si>
    <t>Player Party</t>
  </si>
  <si>
    <t>Opponent Party</t>
  </si>
  <si>
    <t>Player ID</t>
  </si>
  <si>
    <t>Opponent ID</t>
  </si>
  <si>
    <t>Match Victories</t>
  </si>
  <si>
    <t>Player</t>
  </si>
  <si>
    <t>Tie</t>
  </si>
  <si>
    <t>Opponent</t>
  </si>
  <si>
    <t>Column1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</si>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</sst>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29946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3333"/>
        <bgColor indexed="64"/>
      </patternFill>
    </fill>
    <fill>
      <patternFill patternType="solid">
        <fgColor rgb="FF7030A0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9" fontId="0" fillId="0" borderId="0" xfId="1" applyFont="1"/>
    <xf numFmtId="0" fontId="2" fillId="2" borderId="0" xfId="0" applyFont="1" applyFill="1"/>
    <xf numFmtId="0" fontId="2" fillId="3" borderId="0" xfId="0" applyFont="1" applyFill="1"/>
    <xf numFmtId="0" fontId="0" fillId="3" borderId="0" xfId="0" applyFill="1"/>
    <xf numFmtId="0" fontId="2" fillId="4" borderId="0" xfId="0" applyFont="1" applyFill="1"/>
    <xf numFmtId="0" fontId="2" fillId="5" borderId="0" xfId="0" applyFont="1" applyFill="1"/>
    <xf numFmtId="0" fontId="0" fillId="5" borderId="0" xfId="0" applyFill="1"/>
    <xf numFmtId="0" fontId="2" fillId="2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0" fontId="2" fillId="6" borderId="0" xfId="0" applyFont="1" applyFill="1" applyAlignment="1">
      <alignment wrapText="1"/>
    </xf>
    <xf numFmtId="2" fontId="0" fillId="0" borderId="0" xfId="0" applyNumberFormat="1"/>
    <xf numFmtId="0" fontId="2" fillId="4" borderId="0" xfId="0" applyFont="1" applyFill="1" applyAlignment="1">
      <alignment wrapText="1"/>
    </xf>
    <xf numFmtId="0" fontId="2" fillId="5" borderId="0" xfId="0" applyFont="1" applyFill="1" applyAlignment="1">
      <alignment wrapText="1"/>
    </xf>
    <xf numFmtId="0" fontId="2" fillId="7" borderId="0" xfId="0" applyFont="1" applyFill="1"/>
    <xf numFmtId="1" fontId="0" fillId="0" borderId="0" xfId="0" applyNumberFormat="1"/>
    <xf numFmtId="0" fontId="2" fillId="7" borderId="0" xfId="0" applyFont="1" applyFill="1" applyAlignment="1">
      <alignment wrapText="1"/>
    </xf>
    <xf numFmtId="164" fontId="0" fillId="0" borderId="0" xfId="0" applyNumberFormat="1"/>
    <xf numFmtId="0" fontId="0" fillId="0" borderId="0" xfId="0" applyNumberFormat="1"/>
    <xf numFmtId="0" fontId="0" fillId="0" borderId="0" xfId="0" applyAlignment="1">
      <alignment wrapText="1"/>
    </xf>
    <xf numFmtId="0" fontId="2" fillId="2" borderId="0" xfId="0" applyFont="1" applyFill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0" fillId="7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7" borderId="0" xfId="0" applyFill="1" applyAlignment="1">
      <alignment vertical="top" wrapText="1"/>
    </xf>
    <xf numFmtId="9" fontId="0" fillId="0" borderId="0" xfId="0" applyNumberFormat="1"/>
    <xf numFmtId="0" fontId="0" fillId="0" borderId="0" xfId="0" applyAlignment="1">
      <alignment horizontal="left"/>
    </xf>
    <xf numFmtId="0" fontId="0" fillId="0" borderId="1" xfId="0" applyBorder="1" applyAlignment="1">
      <alignment textRotation="90"/>
    </xf>
    <xf numFmtId="0" fontId="0" fillId="0" borderId="2" xfId="0" applyBorder="1" applyAlignment="1">
      <alignment textRotation="90"/>
    </xf>
    <xf numFmtId="0" fontId="0" fillId="0" borderId="3" xfId="0" applyBorder="1" applyAlignment="1">
      <alignment textRotation="9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4" xfId="0" applyBorder="1" applyAlignment="1">
      <alignment horizontal="right"/>
    </xf>
    <xf numFmtId="2" fontId="0" fillId="0" borderId="13" xfId="0" applyNumberFormat="1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0" xfId="0" applyFont="1" applyFill="1" applyBorder="1"/>
    <xf numFmtId="0" fontId="0" fillId="0" borderId="0" xfId="0" applyNumberFormat="1" applyFont="1" applyFill="1" applyBorder="1"/>
    <xf numFmtId="9" fontId="0" fillId="0" borderId="0" xfId="1" applyNumberFormat="1" applyFont="1" applyFill="1" applyBorder="1"/>
    <xf numFmtId="0" fontId="0" fillId="0" borderId="0" xfId="0" applyNumberFormat="1" applyFill="1" applyBorder="1"/>
    <xf numFmtId="0" fontId="0" fillId="0" borderId="4" xfId="0" applyBorder="1"/>
    <xf numFmtId="0" fontId="0" fillId="0" borderId="0" xfId="0" applyFont="1" applyBorder="1"/>
    <xf numFmtId="0" fontId="0" fillId="0" borderId="0" xfId="0" applyFont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0" borderId="0" xfId="0" applyNumberFormat="1" applyBorder="1"/>
    <xf numFmtId="0" fontId="0" fillId="9" borderId="0" xfId="0" applyFont="1" applyFill="1" applyBorder="1"/>
    <xf numFmtId="0" fontId="0" fillId="0" borderId="16" xfId="0" applyBorder="1"/>
    <xf numFmtId="0" fontId="0" fillId="9" borderId="0" xfId="0" applyNumberFormat="1" applyFont="1" applyFill="1" applyBorder="1"/>
    <xf numFmtId="2" fontId="0" fillId="0" borderId="0" xfId="0" applyNumberFormat="1" applyFont="1" applyFill="1" applyBorder="1"/>
    <xf numFmtId="2" fontId="0" fillId="0" borderId="0" xfId="0" applyNumberFormat="1" applyBorder="1"/>
    <xf numFmtId="0" fontId="0" fillId="9" borderId="0" xfId="0" applyFont="1" applyFill="1" applyBorder="1" applyAlignment="1">
      <alignment wrapText="1"/>
    </xf>
    <xf numFmtId="165" fontId="0" fillId="0" borderId="0" xfId="0" applyNumberFormat="1"/>
    <xf numFmtId="9" fontId="0" fillId="11" borderId="0" xfId="1" applyFont="1" applyFill="1"/>
    <xf numFmtId="9" fontId="0" fillId="11" borderId="0" xfId="1" applyFont="1" applyFill="1" applyBorder="1"/>
    <xf numFmtId="9" fontId="0" fillId="11" borderId="16" xfId="1" applyFont="1" applyFill="1" applyBorder="1"/>
    <xf numFmtId="9" fontId="0" fillId="11" borderId="0" xfId="1" applyNumberFormat="1" applyFont="1" applyFill="1" applyBorder="1"/>
    <xf numFmtId="0" fontId="0" fillId="12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1" borderId="0" xfId="0" applyNumberFormat="1" applyFill="1"/>
    <xf numFmtId="0" fontId="0" fillId="15" borderId="0" xfId="0" applyFill="1" applyAlignment="1">
      <alignment wrapText="1"/>
    </xf>
    <xf numFmtId="2" fontId="0" fillId="0" borderId="0" xfId="0" applyNumberFormat="1" applyFill="1" applyBorder="1"/>
    <xf numFmtId="0" fontId="2" fillId="10" borderId="17" xfId="0" applyFont="1" applyFill="1" applyBorder="1"/>
    <xf numFmtId="0" fontId="2" fillId="10" borderId="18" xfId="0" applyFont="1" applyFill="1" applyBorder="1"/>
    <xf numFmtId="0" fontId="0" fillId="8" borderId="18" xfId="0" applyFont="1" applyFill="1" applyBorder="1"/>
    <xf numFmtId="0" fontId="2" fillId="10" borderId="19" xfId="0" applyFont="1" applyFill="1" applyBorder="1"/>
    <xf numFmtId="0" fontId="0" fillId="8" borderId="19" xfId="0" applyFont="1" applyFill="1" applyBorder="1"/>
    <xf numFmtId="0" fontId="2" fillId="14" borderId="0" xfId="0" applyFont="1" applyFill="1" applyAlignment="1"/>
    <xf numFmtId="1" fontId="5" fillId="0" borderId="0" xfId="0" applyNumberFormat="1" applyFont="1"/>
    <xf numFmtId="0" fontId="0" fillId="16" borderId="0" xfId="0" applyFill="1" applyAlignment="1">
      <alignment wrapText="1"/>
    </xf>
    <xf numFmtId="0" fontId="0" fillId="0" borderId="0" xfId="0" applyBorder="1" applyAlignment="1">
      <alignment vertical="center"/>
    </xf>
    <xf numFmtId="16" fontId="0" fillId="0" borderId="0" xfId="0" applyNumberFormat="1"/>
    <xf numFmtId="0" fontId="0" fillId="8" borderId="4" xfId="0" applyFont="1" applyFill="1" applyBorder="1"/>
    <xf numFmtId="0" fontId="0" fillId="0" borderId="4" xfId="0" applyFont="1" applyBorder="1"/>
    <xf numFmtId="0" fontId="0" fillId="9" borderId="4" xfId="0" applyFont="1" applyFill="1" applyBorder="1"/>
    <xf numFmtId="0" fontId="0" fillId="0" borderId="4" xfId="0" applyFont="1" applyBorder="1" applyAlignment="1">
      <alignment vertical="center"/>
    </xf>
    <xf numFmtId="0" fontId="2" fillId="7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77">
    <dxf>
      <numFmt numFmtId="0" formatCode="General"/>
    </dxf>
    <dxf>
      <numFmt numFmtId="0" formatCode="General"/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0.000"/>
    </dxf>
    <dxf>
      <numFmt numFmtId="164" formatCode="0.000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theme="4" tint="0.39997558519241921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0" formatCode="General"/>
    </dxf>
    <dxf>
      <numFmt numFmtId="165" formatCode="0.0"/>
    </dxf>
    <dxf>
      <numFmt numFmtId="0" formatCode="General"/>
    </dxf>
    <dxf>
      <numFmt numFmtId="0" formatCode="General"/>
    </dxf>
    <dxf>
      <numFmt numFmtId="13" formatCode="0%"/>
    </dxf>
    <dxf>
      <numFmt numFmtId="165" formatCode="0.0"/>
    </dxf>
    <dxf>
      <numFmt numFmtId="1" formatCode="0"/>
    </dxf>
    <dxf>
      <numFmt numFmtId="165" formatCode="0.0"/>
    </dxf>
    <dxf>
      <numFmt numFmtId="165" formatCode="0.0"/>
    </dxf>
    <dxf>
      <numFmt numFmtId="0" formatCode="General"/>
    </dxf>
    <dxf>
      <numFmt numFmtId="13" formatCode="0%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0" formatCode="General"/>
    </dxf>
    <dxf>
      <numFmt numFmtId="0" formatCode="General"/>
    </dxf>
    <dxf>
      <numFmt numFmtId="165" formatCode="0.0"/>
    </dxf>
    <dxf>
      <numFmt numFmtId="0" formatCode="General"/>
    </dxf>
    <dxf>
      <numFmt numFmtId="0" formatCode="General"/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numFmt numFmtId="0" formatCode="General"/>
    </dxf>
    <dxf>
      <numFmt numFmtId="0" formatCode="General"/>
      <fill>
        <patternFill patternType="solid">
          <fgColor indexed="64"/>
          <bgColor theme="2" tint="-0.249977111117893"/>
        </patternFill>
      </fill>
    </dxf>
    <dxf>
      <fill>
        <patternFill>
          <fgColor indexed="64"/>
          <bgColor theme="2" tint="-0.249977111117893"/>
        </patternFill>
      </fill>
    </dxf>
    <dxf>
      <numFmt numFmtId="0" formatCode="General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4F8A"/>
      <color rgb="FF993333"/>
      <color rgb="FFD68484"/>
      <color rgb="FF90CA90"/>
      <color rgb="FF41A541"/>
      <color rgb="FFE29292"/>
      <color rgb="FFE2A6A6"/>
      <color rgb="FFC29946"/>
      <color rgb="FFA34343"/>
      <color rgb="FFC7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Match Winner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5-4B55-A67F-E0F5E03D876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F8D-4D84-9859-AFF0D1465501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8D-4D84-9859-AFF0D1465501}"/>
              </c:ext>
            </c:extLst>
          </c:dPt>
          <c:cat>
            <c:strRef>
              <c:f>'Battle Sim'!$B$10:$D$10</c:f>
              <c:strCache>
                <c:ptCount val="3"/>
                <c:pt idx="0">
                  <c:v>Player</c:v>
                </c:pt>
                <c:pt idx="1">
                  <c:v>Tie</c:v>
                </c:pt>
                <c:pt idx="2">
                  <c:v>Opponent</c:v>
                </c:pt>
              </c:strCache>
            </c:strRef>
          </c:cat>
          <c:val>
            <c:numRef>
              <c:f>'Battle Sim'!$B$11:$D$11</c:f>
              <c:numCache>
                <c:formatCode>General</c:formatCode>
                <c:ptCount val="3"/>
                <c:pt idx="0">
                  <c:v>14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D-4D84-9859-AFF0D146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161925</xdr:rowOff>
    </xdr:from>
    <xdr:to>
      <xdr:col>9</xdr:col>
      <xdr:colOff>171450</xdr:colOff>
      <xdr:row>47</xdr:row>
      <xdr:rowOff>180975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0BF4A1F-302F-4A6D-AB04-8E96E1C6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62450"/>
          <a:ext cx="6572250" cy="497205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16</xdr:row>
      <xdr:rowOff>171450</xdr:rowOff>
    </xdr:from>
    <xdr:to>
      <xdr:col>10</xdr:col>
      <xdr:colOff>581025</xdr:colOff>
      <xdr:row>23</xdr:row>
      <xdr:rowOff>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0738413-0ED2-4112-9CE3-DD03F502215D}"/>
            </a:ext>
            <a:ext uri="{147F2762-F138-4A5C-976F-8EAC2B608ADB}">
              <a16:predDERef xmlns:a16="http://schemas.microsoft.com/office/drawing/2014/main" pred="{40BF4A1F-302F-4A6D-AB04-8E96E1C6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5125" y="34194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16</xdr:row>
      <xdr:rowOff>104775</xdr:rowOff>
    </xdr:from>
    <xdr:to>
      <xdr:col>13</xdr:col>
      <xdr:colOff>257175</xdr:colOff>
      <xdr:row>22</xdr:row>
      <xdr:rowOff>171450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3A64A5C2-85ED-4268-A1A8-A8B47180C7A1}"/>
            </a:ext>
            <a:ext uri="{147F2762-F138-4A5C-976F-8EAC2B608ADB}">
              <a16:predDERef xmlns:a16="http://schemas.microsoft.com/office/drawing/2014/main" pred="{F0738413-0ED2-4112-9CE3-DD03F502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8625" y="335280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24</xdr:row>
      <xdr:rowOff>9525</xdr:rowOff>
    </xdr:from>
    <xdr:to>
      <xdr:col>10</xdr:col>
      <xdr:colOff>742950</xdr:colOff>
      <xdr:row>30</xdr:row>
      <xdr:rowOff>114300</xdr:rowOff>
    </xdr:to>
    <xdr:pic>
      <xdr:nvPicPr>
        <xdr:cNvPr id="79" name="Picture 7">
          <a:extLst>
            <a:ext uri="{FF2B5EF4-FFF2-40B4-BE49-F238E27FC236}">
              <a16:creationId xmlns:a16="http://schemas.microsoft.com/office/drawing/2014/main" id="{8B346C5E-F93A-41F9-BA21-8D83643CD6DE}"/>
            </a:ext>
            <a:ext uri="{147F2762-F138-4A5C-976F-8EAC2B608ADB}">
              <a16:predDERef xmlns:a16="http://schemas.microsoft.com/office/drawing/2014/main" pred="{3A64A5C2-85ED-4268-A1A8-A8B47180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91325" y="47815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23</xdr:row>
      <xdr:rowOff>38100</xdr:rowOff>
    </xdr:from>
    <xdr:to>
      <xdr:col>14</xdr:col>
      <xdr:colOff>123825</xdr:colOff>
      <xdr:row>33</xdr:row>
      <xdr:rowOff>47625</xdr:rowOff>
    </xdr:to>
    <xdr:pic>
      <xdr:nvPicPr>
        <xdr:cNvPr id="31" name="Picture 9">
          <a:extLst>
            <a:ext uri="{FF2B5EF4-FFF2-40B4-BE49-F238E27FC236}">
              <a16:creationId xmlns:a16="http://schemas.microsoft.com/office/drawing/2014/main" id="{83960376-4870-43BB-8D61-BB6735083168}"/>
            </a:ext>
            <a:ext uri="{147F2762-F138-4A5C-976F-8EAC2B608ADB}">
              <a16:predDERef xmlns:a16="http://schemas.microsoft.com/office/drawing/2014/main" pred="{8B346C5E-F93A-41F9-BA21-8D83643C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77200" y="461962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21</xdr:col>
      <xdr:colOff>457200</xdr:colOff>
      <xdr:row>23</xdr:row>
      <xdr:rowOff>171450</xdr:rowOff>
    </xdr:from>
    <xdr:to>
      <xdr:col>22</xdr:col>
      <xdr:colOff>800100</xdr:colOff>
      <xdr:row>31</xdr:row>
      <xdr:rowOff>28575</xdr:rowOff>
    </xdr:to>
    <xdr:pic>
      <xdr:nvPicPr>
        <xdr:cNvPr id="68" name="Picture 10">
          <a:extLst>
            <a:ext uri="{FF2B5EF4-FFF2-40B4-BE49-F238E27FC236}">
              <a16:creationId xmlns:a16="http://schemas.microsoft.com/office/drawing/2014/main" id="{93FC046E-2047-404C-AC85-D2779EA90198}"/>
            </a:ext>
            <a:ext uri="{147F2762-F138-4A5C-976F-8EAC2B608ADB}">
              <a16:predDERef xmlns:a16="http://schemas.microsoft.com/office/drawing/2014/main" pred="{83960376-4870-43BB-8D61-BB6735083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49050" y="4752975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23</xdr:row>
      <xdr:rowOff>180975</xdr:rowOff>
    </xdr:from>
    <xdr:to>
      <xdr:col>16</xdr:col>
      <xdr:colOff>381000</xdr:colOff>
      <xdr:row>31</xdr:row>
      <xdr:rowOff>57150</xdr:rowOff>
    </xdr:to>
    <xdr:pic>
      <xdr:nvPicPr>
        <xdr:cNvPr id="70" name="Picture 16">
          <a:extLst>
            <a:ext uri="{FF2B5EF4-FFF2-40B4-BE49-F238E27FC236}">
              <a16:creationId xmlns:a16="http://schemas.microsoft.com/office/drawing/2014/main" id="{F53C9142-CF42-45C6-97DC-4369651AF7B2}"/>
            </a:ext>
            <a:ext uri="{147F2762-F138-4A5C-976F-8EAC2B608ADB}">
              <a16:predDERef xmlns:a16="http://schemas.microsoft.com/office/drawing/2014/main" pred="{93FC046E-2047-404C-AC85-D2779EA9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5" y="47625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24</xdr:row>
      <xdr:rowOff>0</xdr:rowOff>
    </xdr:from>
    <xdr:to>
      <xdr:col>24</xdr:col>
      <xdr:colOff>466725</xdr:colOff>
      <xdr:row>31</xdr:row>
      <xdr:rowOff>38100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CFA1587-AE49-4752-A77F-F34C6B2AE90C}"/>
            </a:ext>
            <a:ext uri="{147F2762-F138-4A5C-976F-8EAC2B608ADB}">
              <a16:predDERef xmlns:a16="http://schemas.microsoft.com/office/drawing/2014/main" pred="{F53C9142-CF42-45C6-97DC-4369651A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58775" y="47720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16</xdr:row>
      <xdr:rowOff>133350</xdr:rowOff>
    </xdr:from>
    <xdr:to>
      <xdr:col>15</xdr:col>
      <xdr:colOff>1123950</xdr:colOff>
      <xdr:row>23</xdr:row>
      <xdr:rowOff>133350</xdr:rowOff>
    </xdr:to>
    <xdr:pic>
      <xdr:nvPicPr>
        <xdr:cNvPr id="2" name="Picture 25">
          <a:extLst>
            <a:ext uri="{FF2B5EF4-FFF2-40B4-BE49-F238E27FC236}">
              <a16:creationId xmlns:a16="http://schemas.microsoft.com/office/drawing/2014/main" id="{F373FD39-4680-48DE-A80C-97A5F3A78449}"/>
            </a:ext>
            <a:ext uri="{147F2762-F138-4A5C-976F-8EAC2B608ADB}">
              <a16:predDERef xmlns:a16="http://schemas.microsoft.com/office/drawing/2014/main" pred="{7CFA1587-AE49-4752-A77F-F34C6B2A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67850" y="33813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1228725</xdr:colOff>
      <xdr:row>16</xdr:row>
      <xdr:rowOff>104775</xdr:rowOff>
    </xdr:from>
    <xdr:to>
      <xdr:col>18</xdr:col>
      <xdr:colOff>0</xdr:colOff>
      <xdr:row>23</xdr:row>
      <xdr:rowOff>104775</xdr:rowOff>
    </xdr:to>
    <xdr:pic>
      <xdr:nvPicPr>
        <xdr:cNvPr id="3" name="Picture 2" title="Gmooose">
          <a:extLst>
            <a:ext uri="{FF2B5EF4-FFF2-40B4-BE49-F238E27FC236}">
              <a16:creationId xmlns:a16="http://schemas.microsoft.com/office/drawing/2014/main" id="{CF5B22D4-980E-4CF2-B034-527E1FCDBBC9}"/>
            </a:ext>
            <a:ext uri="{147F2762-F138-4A5C-976F-8EAC2B608ADB}">
              <a16:predDERef xmlns:a16="http://schemas.microsoft.com/office/drawing/2014/main" pred="{F373FD39-4680-48DE-A80C-97A5F3A7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06125" y="33528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22</xdr:col>
      <xdr:colOff>390525</xdr:colOff>
      <xdr:row>16</xdr:row>
      <xdr:rowOff>114300</xdr:rowOff>
    </xdr:from>
    <xdr:to>
      <xdr:col>23</xdr:col>
      <xdr:colOff>866775</xdr:colOff>
      <xdr:row>23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CFD517-7C09-485C-96BD-63CD5EA66383}"/>
            </a:ext>
            <a:ext uri="{147F2762-F138-4A5C-976F-8EAC2B608ADB}">
              <a16:predDERef xmlns:a16="http://schemas.microsoft.com/office/drawing/2014/main" pred="{CF5B22D4-980E-4CF2-B034-527E1FCD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20600" y="336232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24</xdr:col>
      <xdr:colOff>85725</xdr:colOff>
      <xdr:row>16</xdr:row>
      <xdr:rowOff>66675</xdr:rowOff>
    </xdr:from>
    <xdr:to>
      <xdr:col>25</xdr:col>
      <xdr:colOff>523875</xdr:colOff>
      <xdr:row>23</xdr:row>
      <xdr:rowOff>142875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E0B4D31-0256-4D77-988B-16BC2802F3EA}"/>
            </a:ext>
            <a:ext uri="{147F2762-F138-4A5C-976F-8EAC2B608ADB}">
              <a16:predDERef xmlns:a16="http://schemas.microsoft.com/office/drawing/2014/main" pred="{55CFD517-7C09-485C-96BD-63CD5EA6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049375" y="33147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24</xdr:col>
      <xdr:colOff>704850</xdr:colOff>
      <xdr:row>23</xdr:row>
      <xdr:rowOff>161925</xdr:rowOff>
    </xdr:from>
    <xdr:to>
      <xdr:col>26</xdr:col>
      <xdr:colOff>238125</xdr:colOff>
      <xdr:row>31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82FE9A-E180-4B22-94CF-26C0E528C69C}"/>
            </a:ext>
            <a:ext uri="{147F2762-F138-4A5C-976F-8EAC2B608ADB}">
              <a16:predDERef xmlns:a16="http://schemas.microsoft.com/office/drawing/2014/main" pred="{BE0B4D31-0256-4D77-988B-16BC2802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668500" y="4743450"/>
          <a:ext cx="1485900" cy="148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4762</xdr:rowOff>
    </xdr:from>
    <xdr:to>
      <xdr:col>3</xdr:col>
      <xdr:colOff>1019175</xdr:colOff>
      <xdr:row>26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019C1D-51DF-48E7-9752-1333F6AD6E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E0C23B-62F2-41E3-AE18-700C9C9B3D2D}" name="Monsters" displayName="Monsters" ref="B3:AG16" totalsRowCount="1" headerRowDxfId="76">
  <autoFilter ref="B3:AG15" xr:uid="{D52767BC-13B3-42CD-B059-6E93CD9E2FE0}"/>
  <sortState xmlns:xlrd2="http://schemas.microsoft.com/office/spreadsheetml/2017/richdata2" ref="B4:Y15">
    <sortCondition descending="1" ref="D3:D15"/>
  </sortState>
  <tableColumns count="32">
    <tableColumn id="1" xr3:uid="{36583CBA-A334-4F75-96AB-FB8E70433F45}" name="Name" totalsRowLabel="Total"/>
    <tableColumn id="2" xr3:uid="{5A4D7608-D5E6-4941-A2D8-5B68986A802A}" name="Rarity"/>
    <tableColumn id="3" xr3:uid="{50133B8E-C4E0-4679-8411-56EEAF784156}" name="Element"/>
    <tableColumn id="4" xr3:uid="{4A8A32F5-C0B3-40C3-B7F1-A80D7FE45832}" name="Health" totalsRowFunction="average" totalsRowDxfId="75"/>
    <tableColumn id="5" xr3:uid="{09D9430D-31BC-4730-9451-0CB28B60BE36}" name="Stamina" totalsRowFunction="average" totalsRowDxfId="74"/>
    <tableColumn id="12" xr3:uid="{7BA6CE05-DBF8-4F99-B9F2-BE6902C9A52C}" name="Attack" totalsRowFunction="average" totalsRowDxfId="73"/>
    <tableColumn id="13" xr3:uid="{1A5AEB65-2A1B-41BC-8290-5A6066ACCE13}" name="Defense" totalsRowFunction="average" totalsRowDxfId="72"/>
    <tableColumn id="14" xr3:uid="{87EAF3E3-472D-44ED-BEF9-B6462EC2C1BC}" name="Luck" totalsRowFunction="average" totalsRowDxfId="71"/>
    <tableColumn id="6" xr3:uid="{A9E7FB6B-89E2-424A-B382-15B74B7C430F}" name="Ability 1"/>
    <tableColumn id="10" xr3:uid="{DDFD32F6-9482-4C76-A7EB-17364B4B2B03}" name="Ability 1 ID" dataDxfId="70">
      <calculatedColumnFormula>MATCH(Monsters[[#This Row],[Ability 1]], Abilities[Name], 0)</calculatedColumnFormula>
    </tableColumn>
    <tableColumn id="7" xr3:uid="{EAC98A19-F3BC-4684-A3F4-826E7110147F}" name="Chance to Use 1" dataDxfId="69" totalsRowDxfId="68" dataCellStyle="Percent"/>
    <tableColumn id="8" xr3:uid="{80A4CCF9-8797-4E39-A08C-E4B69956FF2B}" name="Ability 2"/>
    <tableColumn id="11" xr3:uid="{E1CAB90B-B403-433E-B868-14B931039569}" name="Ability 2 ID" dataDxfId="67">
      <calculatedColumnFormula>MATCH(Monsters[[#This Row],[Ability 2]], Abilities[Name], 0)</calculatedColumnFormula>
    </tableColumn>
    <tableColumn id="9" xr3:uid="{9BD4C036-531E-4B2D-9F59-B17FFD88F6F0}" name="Chance to Use 2" dataDxfId="66" totalsRowDxfId="65" dataCellStyle="Percent">
      <calculatedColumnFormula>1 - Monsters[[#This Row],[Chance to Use 1]]</calculatedColumnFormula>
    </tableColumn>
    <tableColumn id="15" xr3:uid="{6BE10C83-6BE1-4FFB-89F2-1F57D2EAC86B}" name="Expected Ability Utility per Turn" totalsRowFunction="average" dataDxfId="64" totalsRowDxfId="63">
      <calculatedColumnFormula>Monsters[[#This Row],[Chance to Use 1]]*INDEX(Abilities[Utility], Monsters[[#This Row],[Ability 1 ID]])+Monsters[[#This Row],[Chance to Use 2]]*INDEX(Abilities[Utility], Monsters[[#This Row],[Ability 2 ID]])</calculatedColumnFormula>
    </tableColumn>
    <tableColumn id="16" xr3:uid="{76414960-22FB-464E-8FCC-169D146FADC6}" name="A1 Stamina Cost" dataDxfId="62">
      <calculatedColumnFormula>INDEX(Abilities[Stamina Cost], Monsters[[#This Row],[Ability 1 ID]])</calculatedColumnFormula>
    </tableColumn>
    <tableColumn id="17" xr3:uid="{9C79861F-92D9-4A74-ABB9-2934A5FE0CBB}" name="A2 Stamina Cost" dataDxfId="61">
      <calculatedColumnFormula>INDEX(Abilities[Stamina Cost], Monsters[[#This Row],[Ability 2 ID]])</calculatedColumnFormula>
    </tableColumn>
    <tableColumn id="22" xr3:uid="{9B1391C8-8AB1-440A-875A-C98DD04F44D6}" name="Avg. Stm. Use Per Turn" dataDxfId="60">
      <calculatedColumnFormula>(Monsters[[#This Row],[A1 Stamina Cost]] * Monsters[[#This Row],[Chance to Use 1]])+(Monsters[[#This Row],[A2 Stamina Cost]]*Monsters[[#This Row],[Chance to Use 2]])</calculatedColumnFormula>
    </tableColumn>
    <tableColumn id="18" xr3:uid="{05A747D0-4CE5-49B3-9024-41480C6176C7}" name="A1 Max Use" dataDxfId="59">
      <calculatedColumnFormula>Monsters[[#This Row],[Stamina]]/Monsters[[#This Row],[A1 Stamina Cost]]</calculatedColumnFormula>
    </tableColumn>
    <tableColumn id="19" xr3:uid="{CB8C01B4-99FE-4A64-BC96-0CCE970B4204}" name="A2 Max Use" dataDxfId="58">
      <calculatedColumnFormula>Monsters[[#This Row],[Stamina]]/Monsters[[#This Row],[A2 Stamina Cost]]</calculatedColumnFormula>
    </tableColumn>
    <tableColumn id="20" xr3:uid="{589C4388-7167-4766-9E2A-8EA7326701AF}" name="Exptd. Max Casts (Avg.M)" totalsRowFunction="average" dataDxfId="57" totalsRowDxfId="56">
      <calculatedColumnFormula>Monsters[[#This Row],[Stamina]]/Monsters[[#This Row],[Avg. Stm. Use Per Turn]]</calculatedColumnFormula>
    </tableColumn>
    <tableColumn id="27" xr3:uid="{A299A1C9-E433-41CC-8A49-A46C01E3D12A}" name="Exptd. Stamina Spent" dataDxfId="55">
      <calculatedColumnFormula>Monsters[[#This Row],[Avg. Stm. Use Per Turn]]*Monsters[[#This Row],[Exptd. Turn Surv.]]</calculatedColumnFormula>
    </tableColumn>
    <tableColumn id="24" xr3:uid="{C9981D76-7B68-4AEA-9016-EBC339394E95}" name="Damage Reduction" dataDxfId="54" totalsRowDxfId="53" dataCellStyle="Percent">
      <calculatedColumnFormula>(1-(1/(Monsters[[#This Row],[Defense]]/100)))</calculatedColumnFormula>
    </tableColumn>
    <tableColumn id="21" xr3:uid="{E813FF84-62FC-4BCA-8233-345AB0D677B1}" name="Pre. Rez. EHP" totalsRowFunction="average" dataDxfId="52" totalsRowDxfId="51">
      <calculatedColumnFormula>Monsters[[#This Row],[Health]]*(1+Monsters[[#This Row],[Damage Reduction]])</calculatedColumnFormula>
    </tableColumn>
    <tableColumn id="26" xr3:uid="{BF4AF860-3CD7-4E9B-95AC-5327843371D3}" name="Exptd. Turn Surv." totalsRowFunction="custom" dataDxfId="50" totalsRowDxfId="49">
      <calculatedColumnFormula>Monsters[[#This Row],[Pre. Rez. EHP]]/((Monsters[[#Totals],[A1 Exptd. Dmg.]]+Monsters[[#Totals],[A2 Exptd. Dmg.]])/2)</calculatedColumnFormula>
      <totalsRowFormula>SUBTOTAL(101,Z4:Z15)</totalsRowFormula>
    </tableColumn>
    <tableColumn id="25" xr3:uid="{61CCD44D-5D40-4919-BBE9-E515FE287B99}" name="Innate Damage Bonus" dataDxfId="48" totalsRowDxfId="47" dataCellStyle="Percent">
      <calculatedColumnFormula>((Monsters[[#This Row],[Attack]])/100)</calculatedColumnFormula>
    </tableColumn>
    <tableColumn id="28" xr3:uid="{78FB3439-5027-44CB-8C22-9722D08F7AEE}" name="A1 Exptd. Dmg." totalsRowFunction="average" dataDxfId="46" totalsRowDxfId="45">
      <calculatedColumnFormula>Monsters[[#This Row],[Innate Damage Bonus]] * INDEX(Abilities[Basic Expected Damage],Monsters[[#This Row],[Ability 1 ID]])</calculatedColumnFormula>
    </tableColumn>
    <tableColumn id="29" xr3:uid="{E09FB37C-7934-4630-B9F2-1043E9822FC3}" name="A2 Exptd. Dmg." totalsRowFunction="average" dataDxfId="44" totalsRowDxfId="43">
      <calculatedColumnFormula>Monsters[[#This Row],[Innate Damage Bonus]] * INDEX(Abilities[Basic Expected Damage],Monsters[[#This Row],[Ability 2 ID]])</calculatedColumnFormula>
    </tableColumn>
    <tableColumn id="30" xr3:uid="{5E0837B4-B08D-438A-9731-2FEB7938176B}" name="Avg. Dmg. Per Trn." totalsRowFunction="custom" dataDxfId="42" totalsRowDxfId="41">
      <calculatedColumnFormula>(Monsters[[#This Row],[A1 Exptd. Dmg.]] * Monsters[[#This Row],[Chance to Use 1]]) + (Monsters[[#This Row],[A2 Exptd. Dmg.]]*Monsters[[#This Row],[Chance to Use 2]])</calculatedColumnFormula>
      <totalsRowFormula>SUBTOTAL(101,AD4:AD15)</totalsRowFormula>
    </tableColumn>
    <tableColumn id="31" xr3:uid="{4779C2E5-B404-4928-85E0-BABBC52E7451}" name="Exptd. Dmg. Dlt." totalsRowFunction="average" dataDxfId="40" totalsRowDxfId="39">
      <calculatedColumnFormula>Monsters[[#This Row],[Avg. Dmg. Per Trn.]]*Monsters[[#This Row],[Exptd. Turn Surv.]]</calculatedColumnFormula>
    </tableColumn>
    <tableColumn id="23" xr3:uid="{D609BDDD-F653-4201-934A-C32F28F0143A}" name="Class"/>
    <tableColumn id="32" xr3:uid="{EE65C1E6-B735-4287-998B-2B037A6A8747}" name="BEST IN CLAS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378A4F6-9734-454C-9F5E-8FA5FF8AA6B5}" name="SpecialEffects" displayName="SpecialEffects" ref="L14:M23" totalsRowShown="0">
  <autoFilter ref="L14:M23" xr:uid="{85FB2022-7F4C-4988-8413-4DAF099E5880}"/>
  <tableColumns count="2">
    <tableColumn id="1" xr3:uid="{D252C226-31F3-40BB-B91E-4FAA9ED92F73}" name="Name"/>
    <tableColumn id="2" xr3:uid="{C8C1F19C-6ED7-4795-93B8-315CD301234F}" name="Utility Bonu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89A5A78-303C-4147-87F6-510209A739AB}" name="Rarities" displayName="Rarities" ref="B28:B30" totalsRowShown="0">
  <autoFilter ref="B28:B30" xr:uid="{ABD59E91-AFD9-4BAB-9718-0AB98EAB2B6B}"/>
  <tableColumns count="1">
    <tableColumn id="1" xr3:uid="{3F090094-7189-4CE7-AACF-662429C87512}" name="Raritie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96CC9E1-C4BA-4C66-B432-52B7DB514BDC}" name="Table9" displayName="Table9" ref="P7:V9" totalsRowCount="1" headerRowDxfId="38" dataDxfId="37" tableBorderDxfId="36">
  <autoFilter ref="P7:V8" xr:uid="{6A47D656-0050-49C4-B1F4-4A7B5DE5BA11}"/>
  <tableColumns count="7">
    <tableColumn id="1" xr3:uid="{AE494354-CEEA-4FFF-BABA-16331832B9AE}" name="Avg. Vuln. " totalsRowLabel="Totals" dataDxfId="35" totalsRowDxfId="34"/>
    <tableColumn id="2" xr3:uid="{35AFD36D-E5C7-4015-87AB-FBAD05D33528}" name="Normal" totalsRowFunction="sum" dataDxfId="33" totalsRowDxfId="32">
      <calculatedColumnFormula>AVERAGE(D5:D10)</calculatedColumnFormula>
    </tableColumn>
    <tableColumn id="3" xr3:uid="{17C7F91A-7AB3-4742-AE69-B35E9D845824}" name="Glitterbomb" totalsRowFunction="sum" dataDxfId="31" totalsRowDxfId="30">
      <calculatedColumnFormula>AVERAGE(E5:E10)</calculatedColumnFormula>
    </tableColumn>
    <tableColumn id="4" xr3:uid="{2215B393-A280-4F29-AE34-1E2EFA527A5E}" name="Cursed" totalsRowFunction="sum" dataDxfId="29" totalsRowDxfId="28">
      <calculatedColumnFormula>AVERAGE(F5:F10)</calculatedColumnFormula>
    </tableColumn>
    <tableColumn id="5" xr3:uid="{0C5082C4-CA1D-4AE1-9787-EEBD4DB425B8}" name="Canuck" totalsRowFunction="sum" dataDxfId="27" totalsRowDxfId="26">
      <calculatedColumnFormula>AVERAGE(G5:G10)</calculatedColumnFormula>
    </tableColumn>
    <tableColumn id="6" xr3:uid="{17EBAE21-6898-40D8-AFAB-748C36C13362}" name="Muhraken" totalsRowFunction="sum" dataDxfId="25" totalsRowDxfId="24">
      <calculatedColumnFormula>AVERAGE(H5:H10)</calculatedColumnFormula>
    </tableColumn>
    <tableColumn id="7" xr3:uid="{2160FC8F-6897-4F3A-9456-752DD6B6F4DA}" name="Kahehran" totalsRowFunction="sum" dataDxfId="23" totalsRowDxfId="22">
      <calculatedColumnFormula>AVERAGE(I5:I10)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A5BEAB-E264-4D5F-AA62-1CACC4F637DD}" name="Abilities" displayName="Abilities" ref="B3:O22" totalsRowCount="1" headerRowDxfId="21">
  <autoFilter ref="B3:O21" xr:uid="{5FF5A1F7-73AE-433C-972D-520F2D9560B5}"/>
  <sortState xmlns:xlrd2="http://schemas.microsoft.com/office/spreadsheetml/2017/richdata2" ref="B4:O21">
    <sortCondition descending="1" ref="C3:C21"/>
  </sortState>
  <tableColumns count="14">
    <tableColumn id="1" xr3:uid="{8A3619C1-2617-470C-8A23-3FE049F7FE82}" name="Name" totalsRowLabel="Total"/>
    <tableColumn id="2" xr3:uid="{E71D80FF-1558-45DE-BE55-F2758DAB599E}" name="Element"/>
    <tableColumn id="10" xr3:uid="{114402A4-C18F-4977-8EAC-D764678A1DAF}" name="Element ID">
      <calculatedColumnFormula>MATCH(Abilities[[#This Row],[Element]], Elements, 0)</calculatedColumnFormula>
    </tableColumn>
    <tableColumn id="3" xr3:uid="{7C4861F1-F8AA-46DC-8209-10A46D4A66E7}" name="Stamina Cost" totalsRowFunction="average"/>
    <tableColumn id="4" xr3:uid="{52A058C2-03AA-4415-83E6-185D52FB5D9F}" name="Min Damage" totalsRowFunction="average" totalsRowDxfId="20"/>
    <tableColumn id="5" xr3:uid="{0C5E2602-515B-4900-849D-732595070E04}" name="Max Damage" totalsRowFunction="average" totalsRowDxfId="19"/>
    <tableColumn id="6" xr3:uid="{F026AE65-01A6-40DC-BB62-CCBFD89F3D6A}" name="Special Effect"/>
    <tableColumn id="12" xr3:uid="{C800019F-0403-4699-8204-B696707179AD}" name="Special ID" dataDxfId="18">
      <calculatedColumnFormula>MATCH(Abilities[[#This Row],[Special Effect]], SpecialEffects[Name], 0)</calculatedColumnFormula>
    </tableColumn>
    <tableColumn id="7" xr3:uid="{DD01F4D3-13E7-41BA-AE52-1B08BCF0B5CA}" name="Effect Chance" totalsRowFunction="average" totalsRowDxfId="17" dataCellStyle="Percent"/>
    <tableColumn id="8" xr3:uid="{9331CCE3-00A2-4544-ADA5-68F8BD237EC0}" name="Basic Expected Damage" totalsRowFunction="average">
      <calculatedColumnFormula>AVERAGE(Abilities[[#This Row],[Min Damage]:[Max Damage]])</calculatedColumnFormula>
    </tableColumn>
    <tableColumn id="11" xr3:uid="{77859B17-E277-4BCB-9A53-B27C56D1F388}" name="Expected Damage with Chance" dataDxfId="16">
      <calculatedColumnFormula>IF(Abilities[[#This Row],[Special Effect]]="Hit Chance", Abilities[[#This Row],[Basic Expected Damage]]*Abilities[[#This Row],[Effect Chance]], Abilities[[#This Row],[Basic Expected Damage]])</calculatedColumnFormula>
    </tableColumn>
    <tableColumn id="13" xr3:uid="{4D8E6ABF-D65F-4166-A807-2DD70F999F82}" name="Utility Bonus" dataDxfId="15">
      <calculatedColumnFormula array="1">INDEX(SpecialEffects[Utility Bonus], Abilities[[#This Row],[Special ID]])*Abilities[[#This Row],[Effect Chance]]</calculatedColumnFormula>
    </tableColumn>
    <tableColumn id="14" xr3:uid="{467A38FD-6E4A-4BA4-8501-B343BDE0EAEF}" name="Utility" dataDxfId="14">
      <calculatedColumnFormula>Abilities[[#This Row],[Expected Damage with Chance]]+Abilities[[#This Row],[Utility Bonus]]</calculatedColumnFormula>
    </tableColumn>
    <tableColumn id="9" xr3:uid="{E65A6314-D218-4E3C-928C-435B7679B0AB}" name="Utility/Cost Ratio" totalsRowFunction="average" dataDxfId="13" totalsRowDxfId="12">
      <calculatedColumnFormula>Abilities[[#This Row],[Utility]]/Abilities[[#This Row],[Stamina Cost]]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B5AEF40-5651-4441-8FBD-D200672DD556}" name="Parties" displayName="Parties" ref="B3:G6" totalsRowShown="0">
  <autoFilter ref="B3:G6" xr:uid="{AB77F391-8BD0-4A84-A6CF-74C9C01BAF5A}"/>
  <tableColumns count="6">
    <tableColumn id="1" xr3:uid="{FF573308-8991-453B-94ED-3DED153E931F}" name="Order" dataDxfId="2"/>
    <tableColumn id="2" xr3:uid="{97C49568-9335-42E5-B69A-C05731E87270}" name="Player Party"/>
    <tableColumn id="3" xr3:uid="{D249528F-466B-4B43-8D30-D03133F23A0C}" name="Opponent Party"/>
    <tableColumn id="4" xr3:uid="{9BE8CD24-C250-4257-92E1-CDED47D867BB}" name="Player ID" dataDxfId="1">
      <calculatedColumnFormula>IF(Parties[[#This Row],[Player Party]]="", 0, MATCH(Parties[[#This Row],[Player Party]], Monsters[Name], 0))</calculatedColumnFormula>
    </tableColumn>
    <tableColumn id="5" xr3:uid="{F0AA7430-26C8-414C-89B2-5220811F8BA6}" name="Opponent ID" dataDxfId="0">
      <calculatedColumnFormula>IF(Parties[[#This Row],[Opponent Party]]="", 0, MATCH(Parties[[#This Row],[Opponent Party]], Monsters[Name], 0))</calculatedColumnFormula>
    </tableColumn>
    <tableColumn id="6" xr3:uid="{147C4511-8838-4EC8-A859-D2C26FD76A80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525A-F0DE-4913-83C9-F80C996DAB96}">
  <dimension ref="A2:AG31"/>
  <sheetViews>
    <sheetView tabSelected="1" workbookViewId="0">
      <pane xSplit="1" topLeftCell="B1" activePane="topRight" state="frozen"/>
      <selection pane="topRight" activeCell="G17" sqref="G17"/>
    </sheetView>
  </sheetViews>
  <sheetFormatPr defaultColWidth="9.140625" defaultRowHeight="15" outlineLevelCol="2" x14ac:dyDescent="0.25"/>
  <cols>
    <col min="1" max="1" width="14.5703125" customWidth="1"/>
    <col min="2" max="2" width="15.140625" customWidth="1"/>
    <col min="3" max="3" width="9" customWidth="1"/>
    <col min="4" max="4" width="12.28515625" customWidth="1"/>
    <col min="5" max="9" width="9" customWidth="1"/>
    <col min="10" max="10" width="13.42578125" customWidth="1"/>
    <col min="11" max="11" width="12.5703125" customWidth="1" outlineLevel="1"/>
    <col min="12" max="12" width="9.5703125" customWidth="1"/>
    <col min="13" max="13" width="16" customWidth="1"/>
    <col min="14" max="14" width="13" customWidth="1" outlineLevel="1"/>
    <col min="15" max="15" width="10.140625" customWidth="1"/>
    <col min="16" max="16" width="19.7109375" customWidth="1"/>
    <col min="17" max="17" width="9.5703125" customWidth="1" outlineLevel="2"/>
    <col min="18" max="18" width="9.140625" customWidth="1" outlineLevel="2"/>
    <col min="19" max="19" width="13" customWidth="1" outlineLevel="2"/>
    <col min="20" max="20" width="7.5703125" customWidth="1" outlineLevel="1"/>
    <col min="21" max="21" width="7.7109375" customWidth="1" outlineLevel="1"/>
    <col min="22" max="22" width="15.5703125" customWidth="1"/>
    <col min="23" max="23" width="12.85546875" customWidth="1" outlineLevel="1"/>
    <col min="24" max="24" width="16.140625" customWidth="1"/>
    <col min="25" max="25" width="14.5703125" customWidth="1"/>
    <col min="26" max="26" width="14.7109375" customWidth="1"/>
    <col min="27" max="27" width="14" customWidth="1"/>
    <col min="28" max="28" width="15.28515625" customWidth="1"/>
    <col min="30" max="30" width="10.42578125" customWidth="1"/>
    <col min="31" max="31" width="11.42578125" customWidth="1"/>
    <col min="32" max="32" width="18.28515625" customWidth="1"/>
  </cols>
  <sheetData>
    <row r="2" spans="1:33" x14ac:dyDescent="0.25">
      <c r="B2" s="1" t="s">
        <v>0</v>
      </c>
      <c r="Q2" s="84" t="s">
        <v>1</v>
      </c>
      <c r="R2" s="84"/>
      <c r="S2" s="84"/>
      <c r="T2" s="84"/>
      <c r="U2" s="84"/>
      <c r="V2" s="84"/>
      <c r="W2" s="84"/>
      <c r="X2" s="84" t="s">
        <v>2</v>
      </c>
      <c r="Y2" s="84"/>
      <c r="Z2" s="84"/>
      <c r="AA2" s="84" t="s">
        <v>3</v>
      </c>
      <c r="AB2" s="84"/>
      <c r="AC2" s="84"/>
      <c r="AD2" s="84"/>
      <c r="AE2" s="84"/>
      <c r="AF2" s="75"/>
    </row>
    <row r="3" spans="1:33" s="22" customFormat="1" ht="35.25" customHeight="1" x14ac:dyDescent="0.25">
      <c r="B3" s="22" t="s">
        <v>4</v>
      </c>
      <c r="C3" s="22" t="s">
        <v>5</v>
      </c>
      <c r="D3" s="22" t="s">
        <v>6</v>
      </c>
      <c r="E3" s="22" t="s">
        <v>7</v>
      </c>
      <c r="F3" s="22" t="s">
        <v>8</v>
      </c>
      <c r="G3" s="22" t="s">
        <v>9</v>
      </c>
      <c r="H3" s="22" t="s">
        <v>10</v>
      </c>
      <c r="I3" s="22" t="s">
        <v>11</v>
      </c>
      <c r="J3" s="22" t="s">
        <v>12</v>
      </c>
      <c r="K3" s="22" t="s">
        <v>13</v>
      </c>
      <c r="L3" s="22" t="s">
        <v>14</v>
      </c>
      <c r="M3" s="22" t="s">
        <v>15</v>
      </c>
      <c r="N3" s="22" t="s">
        <v>16</v>
      </c>
      <c r="O3" s="22" t="s">
        <v>17</v>
      </c>
      <c r="P3" s="26" t="s">
        <v>18</v>
      </c>
      <c r="Q3" s="66" t="s">
        <v>19</v>
      </c>
      <c r="R3" s="66" t="s">
        <v>20</v>
      </c>
      <c r="S3" s="66" t="s">
        <v>21</v>
      </c>
      <c r="T3" s="66" t="s">
        <v>22</v>
      </c>
      <c r="U3" s="66" t="s">
        <v>23</v>
      </c>
      <c r="V3" s="66" t="s">
        <v>24</v>
      </c>
      <c r="W3" s="66" t="s">
        <v>25</v>
      </c>
      <c r="X3" s="65" t="s">
        <v>26</v>
      </c>
      <c r="Y3" s="65" t="s">
        <v>27</v>
      </c>
      <c r="Z3" s="65" t="s">
        <v>28</v>
      </c>
      <c r="AA3" s="68" t="s">
        <v>29</v>
      </c>
      <c r="AB3" s="68" t="s">
        <v>30</v>
      </c>
      <c r="AC3" s="68" t="s">
        <v>31</v>
      </c>
      <c r="AD3" s="68" t="s">
        <v>32</v>
      </c>
      <c r="AE3" s="68" t="s">
        <v>33</v>
      </c>
      <c r="AF3" s="77" t="s">
        <v>34</v>
      </c>
      <c r="AG3" s="22" t="s">
        <v>35</v>
      </c>
    </row>
    <row r="4" spans="1:33" x14ac:dyDescent="0.25">
      <c r="A4" s="80" t="s">
        <v>36</v>
      </c>
      <c r="B4" t="s">
        <v>36</v>
      </c>
      <c r="C4" t="s">
        <v>37</v>
      </c>
      <c r="D4" t="s">
        <v>38</v>
      </c>
      <c r="E4">
        <v>80</v>
      </c>
      <c r="F4">
        <v>145</v>
      </c>
      <c r="G4">
        <v>105</v>
      </c>
      <c r="H4">
        <v>100</v>
      </c>
      <c r="I4">
        <v>100</v>
      </c>
      <c r="J4" t="s">
        <v>39</v>
      </c>
      <c r="K4">
        <f>MATCH(Monsters[[#This Row],[Ability 1]], Abilities[Name], 0)</f>
        <v>18</v>
      </c>
      <c r="L4" s="61">
        <v>0.35</v>
      </c>
      <c r="M4" t="s">
        <v>40</v>
      </c>
      <c r="N4">
        <f>MATCH(Monsters[[#This Row],[Ability 2]], Abilities[Name], 0)</f>
        <v>2</v>
      </c>
      <c r="O4" s="61">
        <f>1 - Monsters[[#This Row],[Chance to Use 1]]</f>
        <v>0.65</v>
      </c>
      <c r="P4">
        <f>Monsters[[#This Row],[Chance to Use 1]]*INDEX(Abilities[Utility], Monsters[[#This Row],[Ability 1 ID]])+Monsters[[#This Row],[Chance to Use 2]]*INDEX(Abilities[Utility], Monsters[[#This Row],[Ability 2 ID]])</f>
        <v>21.662500000000001</v>
      </c>
      <c r="Q4">
        <f>INDEX(Abilities[Stamina Cost], Monsters[[#This Row],[Ability 1 ID]])</f>
        <v>25</v>
      </c>
      <c r="R4">
        <f>INDEX(Abilities[Stamina Cost], Monsters[[#This Row],[Ability 2 ID]])</f>
        <v>3</v>
      </c>
      <c r="S4" s="60">
        <f>(Monsters[[#This Row],[A1 Stamina Cost]] * Monsters[[#This Row],[Chance to Use 1]])+(Monsters[[#This Row],[A2 Stamina Cost]]*Monsters[[#This Row],[Chance to Use 2]])</f>
        <v>10.7</v>
      </c>
      <c r="T4" s="18">
        <f>Monsters[[#This Row],[Stamina]]/Monsters[[#This Row],[A1 Stamina Cost]]</f>
        <v>5.8</v>
      </c>
      <c r="U4" s="18">
        <f>Monsters[[#This Row],[Stamina]]/Monsters[[#This Row],[A2 Stamina Cost]]</f>
        <v>48.333333333333336</v>
      </c>
      <c r="V4" s="76">
        <f>Monsters[[#This Row],[Stamina]]/Monsters[[#This Row],[Avg. Stm. Use Per Turn]]</f>
        <v>13.55140186915888</v>
      </c>
      <c r="W4" s="18">
        <f>Monsters[[#This Row],[Avg. Stm. Use Per Turn]]*Monsters[[#This Row],[Exptd. Turn Surv.]]</f>
        <v>65.213871914927395</v>
      </c>
      <c r="X4" s="4">
        <f>(1-(1/(Monsters[[#This Row],[Defense]]/100)))</f>
        <v>0</v>
      </c>
      <c r="Y4" s="60">
        <f>Monsters[[#This Row],[Health]]*(1+Monsters[[#This Row],[Damage Reduction]])</f>
        <v>80</v>
      </c>
      <c r="Z4" s="18">
        <f>Monsters[[#This Row],[Pre. Rez. EHP]]/((Monsters[[#Totals],[A1 Exptd. Dmg.]]+Monsters[[#Totals],[A2 Exptd. Dmg.]])/2)</f>
        <v>6.0947543845726537</v>
      </c>
      <c r="AA4" s="4">
        <f>((Monsters[[#This Row],[Attack]])/100)</f>
        <v>1.05</v>
      </c>
      <c r="AB4">
        <f>Monsters[[#This Row],[Innate Damage Bonus]] * INDEX(Abilities[Basic Expected Damage],Monsters[[#This Row],[Ability 1 ID]])</f>
        <v>30.450000000000003</v>
      </c>
      <c r="AC4">
        <f>Monsters[[#This Row],[Innate Damage Bonus]] * INDEX(Abilities[Basic Expected Damage],Monsters[[#This Row],[Ability 2 ID]])</f>
        <v>11.025</v>
      </c>
      <c r="AD4" s="60">
        <f>(Monsters[[#This Row],[A1 Exptd. Dmg.]] * Monsters[[#This Row],[Chance to Use 1]]) + (Monsters[[#This Row],[A2 Exptd. Dmg.]]*Monsters[[#This Row],[Chance to Use 2]])</f>
        <v>17.82375</v>
      </c>
      <c r="AE4" s="60">
        <f>Monsters[[#This Row],[Avg. Dmg. Per Trn.]]*Monsters[[#This Row],[Exptd. Turn Surv.]]</f>
        <v>108.63137846202684</v>
      </c>
      <c r="AF4" t="s">
        <v>41</v>
      </c>
    </row>
    <row r="5" spans="1:33" x14ac:dyDescent="0.25">
      <c r="A5" s="81" t="s">
        <v>42</v>
      </c>
      <c r="B5" s="24" t="s">
        <v>42</v>
      </c>
      <c r="C5" s="24" t="s">
        <v>37</v>
      </c>
      <c r="D5" s="24" t="s">
        <v>38</v>
      </c>
      <c r="E5" s="24">
        <v>120</v>
      </c>
      <c r="F5" s="24">
        <v>100</v>
      </c>
      <c r="G5" s="24">
        <v>60</v>
      </c>
      <c r="H5" s="24">
        <v>90</v>
      </c>
      <c r="I5" s="24">
        <v>100</v>
      </c>
      <c r="J5" s="24" t="s">
        <v>43</v>
      </c>
      <c r="K5" s="53">
        <f>MATCH(Monsters[[#This Row],[Ability 1]], Abilities[Name], 0)</f>
        <v>11</v>
      </c>
      <c r="L5" s="62">
        <v>0.75</v>
      </c>
      <c r="M5" s="24" t="s">
        <v>44</v>
      </c>
      <c r="N5" s="53">
        <f>MATCH(Monsters[[#This Row],[Ability 2]], Abilities[Name], 0)</f>
        <v>14</v>
      </c>
      <c r="O5" s="61">
        <f>1 - Monsters[[#This Row],[Chance to Use 1]]</f>
        <v>0.25</v>
      </c>
      <c r="P5" s="21">
        <f>Monsters[[#This Row],[Chance to Use 1]]*INDEX(Abilities[Utility], Monsters[[#This Row],[Ability 1 ID]])+Monsters[[#This Row],[Chance to Use 2]]*INDEX(Abilities[Utility], Monsters[[#This Row],[Ability 2 ID]])</f>
        <v>23.975000000000001</v>
      </c>
      <c r="Q5">
        <f>INDEX(Abilities[Stamina Cost], Monsters[[#This Row],[Ability 1 ID]])</f>
        <v>10</v>
      </c>
      <c r="R5">
        <f>INDEX(Abilities[Stamina Cost], Monsters[[#This Row],[Ability 2 ID]])</f>
        <v>20</v>
      </c>
      <c r="S5" s="60">
        <f>(Monsters[[#This Row],[A1 Stamina Cost]] * Monsters[[#This Row],[Chance to Use 1]])+(Monsters[[#This Row],[A2 Stamina Cost]]*Monsters[[#This Row],[Chance to Use 2]])</f>
        <v>12.5</v>
      </c>
      <c r="T5" s="18">
        <f>Monsters[[#This Row],[Stamina]]/Monsters[[#This Row],[A1 Stamina Cost]]</f>
        <v>10</v>
      </c>
      <c r="U5" s="18">
        <f>Monsters[[#This Row],[Stamina]]/Monsters[[#This Row],[A2 Stamina Cost]]</f>
        <v>5</v>
      </c>
      <c r="V5" s="76">
        <f>Monsters[[#This Row],[Stamina]]/Monsters[[#This Row],[Avg. Stm. Use Per Turn]]</f>
        <v>8</v>
      </c>
      <c r="W5" s="18">
        <f>Monsters[[#This Row],[Avg. Stm. Use Per Turn]]*Monsters[[#This Row],[Exptd. Turn Surv.]]</f>
        <v>101.57923974287755</v>
      </c>
      <c r="X5" s="4">
        <f>(1-(1/(Monsters[[#This Row],[Defense]]/100)))</f>
        <v>-0.11111111111111116</v>
      </c>
      <c r="Y5" s="60">
        <f>Monsters[[#This Row],[Health]]*(1+Monsters[[#This Row],[Damage Reduction]])</f>
        <v>106.66666666666666</v>
      </c>
      <c r="Z5" s="18">
        <f>Monsters[[#This Row],[Pre. Rez. EHP]]/((Monsters[[#Totals],[A1 Exptd. Dmg.]]+Monsters[[#Totals],[A2 Exptd. Dmg.]])/2)</f>
        <v>8.1263391794302038</v>
      </c>
      <c r="AA5" s="4">
        <f>((Monsters[[#This Row],[Attack]])/100)</f>
        <v>0.6</v>
      </c>
      <c r="AB5">
        <f>Monsters[[#This Row],[Innate Damage Bonus]] * INDEX(Abilities[Basic Expected Damage],Monsters[[#This Row],[Ability 1 ID]])</f>
        <v>9.6</v>
      </c>
      <c r="AC5">
        <f>Monsters[[#This Row],[Innate Damage Bonus]] * INDEX(Abilities[Basic Expected Damage],Monsters[[#This Row],[Ability 2 ID]])</f>
        <v>10.5</v>
      </c>
      <c r="AD5" s="60">
        <f>(Monsters[[#This Row],[A1 Exptd. Dmg.]] * Monsters[[#This Row],[Chance to Use 1]]) + (Monsters[[#This Row],[A2 Exptd. Dmg.]]*Monsters[[#This Row],[Chance to Use 2]])</f>
        <v>9.8249999999999993</v>
      </c>
      <c r="AE5" s="60">
        <f>Monsters[[#This Row],[Avg. Dmg. Per Trn.]]*Monsters[[#This Row],[Exptd. Turn Surv.]]</f>
        <v>79.841282437901739</v>
      </c>
      <c r="AF5" t="s">
        <v>45</v>
      </c>
    </row>
    <row r="6" spans="1:33" x14ac:dyDescent="0.25">
      <c r="A6" s="80" t="s">
        <v>46</v>
      </c>
      <c r="B6" t="s">
        <v>46</v>
      </c>
      <c r="C6" t="s">
        <v>37</v>
      </c>
      <c r="D6" t="s">
        <v>38</v>
      </c>
      <c r="E6">
        <v>60</v>
      </c>
      <c r="F6">
        <v>260</v>
      </c>
      <c r="G6">
        <v>100</v>
      </c>
      <c r="H6">
        <v>110</v>
      </c>
      <c r="I6">
        <v>300</v>
      </c>
      <c r="J6" t="s">
        <v>47</v>
      </c>
      <c r="K6" s="21">
        <f>MATCH(Monsters[[#This Row],[Ability 1]], Abilities[Name], 0)</f>
        <v>5</v>
      </c>
      <c r="L6" s="61">
        <v>0.3</v>
      </c>
      <c r="M6" t="s">
        <v>48</v>
      </c>
      <c r="N6" s="21">
        <f>MATCH(Monsters[[#This Row],[Ability 2]], Abilities[Name], 0)</f>
        <v>6</v>
      </c>
      <c r="O6" s="61">
        <f>1 - Monsters[[#This Row],[Chance to Use 1]]</f>
        <v>0.7</v>
      </c>
      <c r="P6" s="21">
        <f>Monsters[[#This Row],[Chance to Use 1]]*INDEX(Abilities[Utility], Monsters[[#This Row],[Ability 1 ID]])+Monsters[[#This Row],[Chance to Use 2]]*INDEX(Abilities[Utility], Monsters[[#This Row],[Ability 2 ID]])</f>
        <v>15.059999999999999</v>
      </c>
      <c r="Q6">
        <f>INDEX(Abilities[Stamina Cost], Monsters[[#This Row],[Ability 1 ID]])</f>
        <v>2</v>
      </c>
      <c r="R6">
        <f>INDEX(Abilities[Stamina Cost], Monsters[[#This Row],[Ability 2 ID]])</f>
        <v>55</v>
      </c>
      <c r="S6" s="60">
        <f>(Monsters[[#This Row],[A1 Stamina Cost]] * Monsters[[#This Row],[Chance to Use 1]])+(Monsters[[#This Row],[A2 Stamina Cost]]*Monsters[[#This Row],[Chance to Use 2]])</f>
        <v>39.1</v>
      </c>
      <c r="T6" s="18">
        <f>Monsters[[#This Row],[Stamina]]/Monsters[[#This Row],[A1 Stamina Cost]]</f>
        <v>130</v>
      </c>
      <c r="U6" s="18">
        <f>Monsters[[#This Row],[Stamina]]/Monsters[[#This Row],[A2 Stamina Cost]]</f>
        <v>4.7272727272727275</v>
      </c>
      <c r="V6" s="76">
        <f>Monsters[[#This Row],[Stamina]]/Monsters[[#This Row],[Avg. Stm. Use Per Turn]]</f>
        <v>6.6496163682864449</v>
      </c>
      <c r="W6" s="18">
        <f>Monsters[[#This Row],[Avg. Stm. Use Per Turn]]*Monsters[[#This Row],[Exptd. Turn Surv.]]</f>
        <v>194.97673344828334</v>
      </c>
      <c r="X6" s="4">
        <f>(1-(1/(Monsters[[#This Row],[Defense]]/100)))</f>
        <v>9.0909090909090939E-2</v>
      </c>
      <c r="Y6" s="60">
        <f>Monsters[[#This Row],[Health]]*(1+Monsters[[#This Row],[Damage Reduction]])</f>
        <v>65.454545454545453</v>
      </c>
      <c r="Z6" s="18">
        <f>Monsters[[#This Row],[Pre. Rez. EHP]]/((Monsters[[#Totals],[A1 Exptd. Dmg.]]+Monsters[[#Totals],[A2 Exptd. Dmg.]])/2)</f>
        <v>4.9866172237412618</v>
      </c>
      <c r="AA6" s="4">
        <f>((Monsters[[#This Row],[Attack]])/100)</f>
        <v>1</v>
      </c>
      <c r="AB6">
        <f>Monsters[[#This Row],[Innate Damage Bonus]] * INDEX(Abilities[Basic Expected Damage],Monsters[[#This Row],[Ability 1 ID]])</f>
        <v>19</v>
      </c>
      <c r="AC6">
        <f>Monsters[[#This Row],[Innate Damage Bonus]] * INDEX(Abilities[Basic Expected Damage],Monsters[[#This Row],[Ability 2 ID]])</f>
        <v>6</v>
      </c>
      <c r="AD6" s="60">
        <f>(Monsters[[#This Row],[A1 Exptd. Dmg.]] * Monsters[[#This Row],[Chance to Use 1]]) + (Monsters[[#This Row],[A2 Exptd. Dmg.]]*Monsters[[#This Row],[Chance to Use 2]])</f>
        <v>9.8999999999999986</v>
      </c>
      <c r="AE6" s="60">
        <f>Monsters[[#This Row],[Avg. Dmg. Per Trn.]]*Monsters[[#This Row],[Exptd. Turn Surv.]]</f>
        <v>49.367510515038482</v>
      </c>
      <c r="AF6" t="s">
        <v>45</v>
      </c>
    </row>
    <row r="7" spans="1:33" x14ac:dyDescent="0.25">
      <c r="A7" s="82" t="s">
        <v>49</v>
      </c>
      <c r="B7" s="54" t="s">
        <v>49</v>
      </c>
      <c r="C7" s="54" t="s">
        <v>37</v>
      </c>
      <c r="D7" s="54" t="s">
        <v>38</v>
      </c>
      <c r="E7" s="54">
        <v>100</v>
      </c>
      <c r="F7" s="54">
        <v>100</v>
      </c>
      <c r="G7" s="54">
        <v>100</v>
      </c>
      <c r="H7" s="54">
        <v>150</v>
      </c>
      <c r="I7" s="54">
        <v>100</v>
      </c>
      <c r="J7" s="54" t="s">
        <v>50</v>
      </c>
      <c r="K7" s="56">
        <f>MATCH(Monsters[[#This Row],[Ability 1]], Abilities[Name], 0)</f>
        <v>4</v>
      </c>
      <c r="L7" s="64">
        <v>1</v>
      </c>
      <c r="M7" s="54" t="s">
        <v>50</v>
      </c>
      <c r="N7" s="56">
        <f>MATCH(Monsters[[#This Row],[Ability 2]], Abilities[Name], 0)</f>
        <v>4</v>
      </c>
      <c r="O7" s="61">
        <f>1 - Monsters[[#This Row],[Chance to Use 1]]</f>
        <v>0</v>
      </c>
      <c r="P7">
        <f>Monsters[[#This Row],[Chance to Use 1]]*INDEX(Abilities[Utility], Monsters[[#This Row],[Ability 1 ID]])+Monsters[[#This Row],[Chance to Use 2]]*INDEX(Abilities[Utility], Monsters[[#This Row],[Ability 2 ID]])</f>
        <v>7.5</v>
      </c>
      <c r="Q7">
        <f>INDEX(Abilities[Stamina Cost], Monsters[[#This Row],[Ability 1 ID]])</f>
        <v>3</v>
      </c>
      <c r="R7">
        <f>INDEX(Abilities[Stamina Cost], Monsters[[#This Row],[Ability 2 ID]])</f>
        <v>3</v>
      </c>
      <c r="S7" s="60">
        <f>(Monsters[[#This Row],[A1 Stamina Cost]] * Monsters[[#This Row],[Chance to Use 1]])+(Monsters[[#This Row],[A2 Stamina Cost]]*Monsters[[#This Row],[Chance to Use 2]])</f>
        <v>3</v>
      </c>
      <c r="T7" s="18">
        <f>Monsters[[#This Row],[Stamina]]/Monsters[[#This Row],[A1 Stamina Cost]]</f>
        <v>33.333333333333336</v>
      </c>
      <c r="U7" s="18">
        <f>Monsters[[#This Row],[Stamina]]/Monsters[[#This Row],[A2 Stamina Cost]]</f>
        <v>33.333333333333336</v>
      </c>
      <c r="V7" s="76">
        <f>Monsters[[#This Row],[Stamina]]/Monsters[[#This Row],[Avg. Stm. Use Per Turn]]</f>
        <v>33.333333333333336</v>
      </c>
      <c r="W7" s="18">
        <f>Monsters[[#This Row],[Avg. Stm. Use Per Turn]]*Monsters[[#This Row],[Exptd. Turn Surv.]]</f>
        <v>30.473771922863271</v>
      </c>
      <c r="X7" s="4">
        <f>(1-(1/(Monsters[[#This Row],[Defense]]/100)))</f>
        <v>0.33333333333333337</v>
      </c>
      <c r="Y7" s="60">
        <f>Monsters[[#This Row],[Health]]*(1+Monsters[[#This Row],[Damage Reduction]])</f>
        <v>133.33333333333334</v>
      </c>
      <c r="Z7" s="18">
        <f>Monsters[[#This Row],[Pre. Rez. EHP]]/((Monsters[[#Totals],[A1 Exptd. Dmg.]]+Monsters[[#Totals],[A2 Exptd. Dmg.]])/2)</f>
        <v>10.157923974287757</v>
      </c>
      <c r="AA7" s="4">
        <f>((Monsters[[#This Row],[Attack]])/100)</f>
        <v>1</v>
      </c>
      <c r="AB7">
        <f>Monsters[[#This Row],[Innate Damage Bonus]] * INDEX(Abilities[Basic Expected Damage],Monsters[[#This Row],[Ability 1 ID]])</f>
        <v>10</v>
      </c>
      <c r="AC7">
        <f>Monsters[[#This Row],[Innate Damage Bonus]] * INDEX(Abilities[Basic Expected Damage],Monsters[[#This Row],[Ability 2 ID]])</f>
        <v>10</v>
      </c>
      <c r="AD7" s="60">
        <f>(Monsters[[#This Row],[A1 Exptd. Dmg.]] * Monsters[[#This Row],[Chance to Use 1]]) + (Monsters[[#This Row],[A2 Exptd. Dmg.]]*Monsters[[#This Row],[Chance to Use 2]])</f>
        <v>10</v>
      </c>
      <c r="AE7" s="60">
        <f>Monsters[[#This Row],[Avg. Dmg. Per Trn.]]*Monsters[[#This Row],[Exptd. Turn Surv.]]</f>
        <v>101.57923974287756</v>
      </c>
      <c r="AF7" t="s">
        <v>51</v>
      </c>
    </row>
    <row r="8" spans="1:33" ht="13.5" customHeight="1" x14ac:dyDescent="0.25">
      <c r="A8" s="80" t="s">
        <v>52</v>
      </c>
      <c r="B8" t="s">
        <v>52</v>
      </c>
      <c r="C8" t="s">
        <v>53</v>
      </c>
      <c r="D8" s="14" t="s">
        <v>54</v>
      </c>
      <c r="E8">
        <v>55</v>
      </c>
      <c r="F8">
        <v>110</v>
      </c>
      <c r="G8">
        <v>165</v>
      </c>
      <c r="H8">
        <v>125</v>
      </c>
      <c r="I8">
        <v>110</v>
      </c>
      <c r="J8" t="s">
        <v>55</v>
      </c>
      <c r="K8" s="21">
        <f>MATCH(Monsters[[#This Row],[Ability 1]], Abilities[Name], 0)</f>
        <v>9</v>
      </c>
      <c r="L8" s="61">
        <v>0.6</v>
      </c>
      <c r="M8" t="s">
        <v>56</v>
      </c>
      <c r="N8" s="21">
        <f>MATCH(Monsters[[#This Row],[Ability 2]], Abilities[Name], 0)</f>
        <v>10</v>
      </c>
      <c r="O8" s="61">
        <f>1 - Monsters[[#This Row],[Chance to Use 1]]</f>
        <v>0.4</v>
      </c>
      <c r="P8" s="21">
        <f>Monsters[[#This Row],[Chance to Use 1]]*INDEX(Abilities[Utility], Monsters[[#This Row],[Ability 1 ID]])+Monsters[[#This Row],[Chance to Use 2]]*INDEX(Abilities[Utility], Monsters[[#This Row],[Ability 2 ID]])</f>
        <v>17.14</v>
      </c>
      <c r="Q8">
        <f>INDEX(Abilities[Stamina Cost], Monsters[[#This Row],[Ability 1 ID]])</f>
        <v>5</v>
      </c>
      <c r="R8">
        <f>INDEX(Abilities[Stamina Cost], Monsters[[#This Row],[Ability 2 ID]])</f>
        <v>12</v>
      </c>
      <c r="S8" s="60">
        <f>(Monsters[[#This Row],[A1 Stamina Cost]] * Monsters[[#This Row],[Chance to Use 1]])+(Monsters[[#This Row],[A2 Stamina Cost]]*Monsters[[#This Row],[Chance to Use 2]])</f>
        <v>7.8000000000000007</v>
      </c>
      <c r="T8" s="18">
        <f>Monsters[[#This Row],[Stamina]]/Monsters[[#This Row],[A1 Stamina Cost]]</f>
        <v>22</v>
      </c>
      <c r="U8" s="18">
        <f>Monsters[[#This Row],[Stamina]]/Monsters[[#This Row],[A2 Stamina Cost]]</f>
        <v>9.1666666666666661</v>
      </c>
      <c r="V8" s="76">
        <f>Monsters[[#This Row],[Stamina]]/Monsters[[#This Row],[Avg. Stm. Use Per Turn]]</f>
        <v>14.1025641025641</v>
      </c>
      <c r="W8" s="18">
        <f>Monsters[[#This Row],[Avg. Stm. Use Per Turn]]*Monsters[[#This Row],[Exptd. Turn Surv.]]</f>
        <v>39.219744464725025</v>
      </c>
      <c r="X8" s="4">
        <f>(1-(1/(Monsters[[#This Row],[Defense]]/100)))</f>
        <v>0.19999999999999996</v>
      </c>
      <c r="Y8" s="60">
        <f>Monsters[[#This Row],[Health]]*(1+Monsters[[#This Row],[Damage Reduction]])</f>
        <v>66</v>
      </c>
      <c r="Z8" s="18">
        <f>Monsters[[#This Row],[Pre. Rez. EHP]]/((Monsters[[#Totals],[A1 Exptd. Dmg.]]+Monsters[[#Totals],[A2 Exptd. Dmg.]])/2)</f>
        <v>5.0281723672724388</v>
      </c>
      <c r="AA8" s="4">
        <f>((Monsters[[#This Row],[Attack]])/100)</f>
        <v>1.65</v>
      </c>
      <c r="AB8">
        <f>Monsters[[#This Row],[Innate Damage Bonus]] * INDEX(Abilities[Basic Expected Damage],Monsters[[#This Row],[Ability 1 ID]])</f>
        <v>22.274999999999999</v>
      </c>
      <c r="AC8">
        <f>Monsters[[#This Row],[Innate Damage Bonus]] * INDEX(Abilities[Basic Expected Damage],Monsters[[#This Row],[Ability 2 ID]])</f>
        <v>11.549999999999999</v>
      </c>
      <c r="AD8" s="60">
        <f>(Monsters[[#This Row],[A1 Exptd. Dmg.]] * Monsters[[#This Row],[Chance to Use 1]]) + (Monsters[[#This Row],[A2 Exptd. Dmg.]]*Monsters[[#This Row],[Chance to Use 2]])</f>
        <v>17.984999999999999</v>
      </c>
      <c r="AE8" s="60">
        <f>Monsters[[#This Row],[Avg. Dmg. Per Trn.]]*Monsters[[#This Row],[Exptd. Turn Surv.]]</f>
        <v>90.431680025394812</v>
      </c>
      <c r="AF8" t="s">
        <v>45</v>
      </c>
      <c r="AG8" t="s">
        <v>57</v>
      </c>
    </row>
    <row r="9" spans="1:33" ht="13.5" customHeight="1" x14ac:dyDescent="0.25">
      <c r="A9" s="81" t="s">
        <v>58</v>
      </c>
      <c r="B9" s="24" t="s">
        <v>58</v>
      </c>
      <c r="C9" s="24" t="s">
        <v>37</v>
      </c>
      <c r="D9" s="58" t="s">
        <v>59</v>
      </c>
      <c r="E9" s="24">
        <v>245</v>
      </c>
      <c r="F9" s="24">
        <v>125</v>
      </c>
      <c r="G9" s="24">
        <v>90</v>
      </c>
      <c r="H9" s="24">
        <v>120</v>
      </c>
      <c r="I9" s="24">
        <v>60</v>
      </c>
      <c r="J9" s="24" t="s">
        <v>60</v>
      </c>
      <c r="K9" s="53">
        <f>MATCH(Monsters[[#This Row],[Ability 1]], Abilities[Name], 0)</f>
        <v>7</v>
      </c>
      <c r="L9" s="62">
        <v>0.7</v>
      </c>
      <c r="M9" s="24" t="s">
        <v>61</v>
      </c>
      <c r="N9" s="53">
        <f>MATCH(Monsters[[#This Row],[Ability 2]], Abilities[Name], 0)</f>
        <v>8</v>
      </c>
      <c r="O9" s="61">
        <f>1 - Monsters[[#This Row],[Chance to Use 1]]</f>
        <v>0.30000000000000004</v>
      </c>
      <c r="P9" s="21">
        <f>Monsters[[#This Row],[Chance to Use 1]]*INDEX(Abilities[Utility], Monsters[[#This Row],[Ability 1 ID]])+Monsters[[#This Row],[Chance to Use 2]]*INDEX(Abilities[Utility], Monsters[[#This Row],[Ability 2 ID]])</f>
        <v>17.080000000000002</v>
      </c>
      <c r="Q9">
        <f>INDEX(Abilities[Stamina Cost], Monsters[[#This Row],[Ability 1 ID]])</f>
        <v>15</v>
      </c>
      <c r="R9">
        <f>INDEX(Abilities[Stamina Cost], Monsters[[#This Row],[Ability 2 ID]])</f>
        <v>5</v>
      </c>
      <c r="S9" s="60">
        <f>(Monsters[[#This Row],[A1 Stamina Cost]] * Monsters[[#This Row],[Chance to Use 1]])+(Monsters[[#This Row],[A2 Stamina Cost]]*Monsters[[#This Row],[Chance to Use 2]])</f>
        <v>12</v>
      </c>
      <c r="T9" s="18">
        <f>Monsters[[#This Row],[Stamina]]/Monsters[[#This Row],[A1 Stamina Cost]]</f>
        <v>8.3333333333333339</v>
      </c>
      <c r="U9" s="18">
        <f>Monsters[[#This Row],[Stamina]]/Monsters[[#This Row],[A2 Stamina Cost]]</f>
        <v>25</v>
      </c>
      <c r="V9" s="76">
        <f>Monsters[[#This Row],[Stamina]]/Monsters[[#This Row],[Avg. Stm. Use Per Turn]]</f>
        <v>10.416666666666666</v>
      </c>
      <c r="W9" s="18">
        <f>Monsters[[#This Row],[Avg. Stm. Use Per Turn]]*Monsters[[#This Row],[Exptd. Turn Surv.]]</f>
        <v>261.31259423855249</v>
      </c>
      <c r="X9" s="4">
        <f>(1-(1/(Monsters[[#This Row],[Defense]]/100)))</f>
        <v>0.16666666666666663</v>
      </c>
      <c r="Y9" s="60">
        <f>Monsters[[#This Row],[Health]]*(1+Monsters[[#This Row],[Damage Reduction]])</f>
        <v>285.83333333333331</v>
      </c>
      <c r="Z9" s="18">
        <f>Monsters[[#This Row],[Pre. Rez. EHP]]/((Monsters[[#Totals],[A1 Exptd. Dmg.]]+Monsters[[#Totals],[A2 Exptd. Dmg.]])/2)</f>
        <v>21.776049519879376</v>
      </c>
      <c r="AA9" s="4">
        <f>((Monsters[[#This Row],[Attack]])/100)</f>
        <v>0.9</v>
      </c>
      <c r="AB9">
        <f>Monsters[[#This Row],[Innate Damage Bonus]] * INDEX(Abilities[Basic Expected Damage],Monsters[[#This Row],[Ability 1 ID]])</f>
        <v>6.3</v>
      </c>
      <c r="AC9">
        <f>Monsters[[#This Row],[Innate Damage Bonus]] * INDEX(Abilities[Basic Expected Damage],Monsters[[#This Row],[Ability 2 ID]])</f>
        <v>9.9</v>
      </c>
      <c r="AD9" s="60">
        <f>(Monsters[[#This Row],[A1 Exptd. Dmg.]] * Monsters[[#This Row],[Chance to Use 1]]) + (Monsters[[#This Row],[A2 Exptd. Dmg.]]*Monsters[[#This Row],[Chance to Use 2]])</f>
        <v>7.38</v>
      </c>
      <c r="AE9" s="60">
        <f>Monsters[[#This Row],[Avg. Dmg. Per Trn.]]*Monsters[[#This Row],[Exptd. Turn Surv.]]</f>
        <v>160.70724545670979</v>
      </c>
      <c r="AF9" t="s">
        <v>62</v>
      </c>
    </row>
    <row r="10" spans="1:33" x14ac:dyDescent="0.25">
      <c r="A10" s="80" t="s">
        <v>63</v>
      </c>
      <c r="B10" t="s">
        <v>63</v>
      </c>
      <c r="C10" t="s">
        <v>53</v>
      </c>
      <c r="D10" t="s">
        <v>64</v>
      </c>
      <c r="E10">
        <v>90</v>
      </c>
      <c r="F10">
        <v>130</v>
      </c>
      <c r="G10">
        <v>95</v>
      </c>
      <c r="H10">
        <v>100</v>
      </c>
      <c r="I10">
        <v>100</v>
      </c>
      <c r="J10" t="s">
        <v>65</v>
      </c>
      <c r="K10" s="21">
        <f>MATCH(Monsters[[#This Row],[Ability 1]], Abilities[Name], 0)</f>
        <v>13</v>
      </c>
      <c r="L10" s="61">
        <v>0.7</v>
      </c>
      <c r="M10" t="s">
        <v>66</v>
      </c>
      <c r="N10" s="21">
        <f>MATCH(Monsters[[#This Row],[Ability 2]], Abilities[Name], 0)</f>
        <v>12</v>
      </c>
      <c r="O10" s="61">
        <f>1 - Monsters[[#This Row],[Chance to Use 1]]</f>
        <v>0.30000000000000004</v>
      </c>
      <c r="P10" s="21">
        <f>Monsters[[#This Row],[Chance to Use 1]]*INDEX(Abilities[Utility], Monsters[[#This Row],[Ability 1 ID]])+Monsters[[#This Row],[Chance to Use 2]]*INDEX(Abilities[Utility], Monsters[[#This Row],[Ability 2 ID]])</f>
        <v>25.24</v>
      </c>
      <c r="Q10">
        <f>INDEX(Abilities[Stamina Cost], Monsters[[#This Row],[Ability 1 ID]])</f>
        <v>10</v>
      </c>
      <c r="R10">
        <f>INDEX(Abilities[Stamina Cost], Monsters[[#This Row],[Ability 2 ID]])</f>
        <v>20</v>
      </c>
      <c r="S10" s="60">
        <f>(Monsters[[#This Row],[A1 Stamina Cost]] * Monsters[[#This Row],[Chance to Use 1]])+(Monsters[[#This Row],[A2 Stamina Cost]]*Monsters[[#This Row],[Chance to Use 2]])</f>
        <v>13</v>
      </c>
      <c r="T10" s="18">
        <f>Monsters[[#This Row],[Stamina]]/Monsters[[#This Row],[A1 Stamina Cost]]</f>
        <v>13</v>
      </c>
      <c r="U10" s="18">
        <f>Monsters[[#This Row],[Stamina]]/Monsters[[#This Row],[A2 Stamina Cost]]</f>
        <v>6.5</v>
      </c>
      <c r="V10" s="76">
        <f>Monsters[[#This Row],[Stamina]]/Monsters[[#This Row],[Avg. Stm. Use Per Turn]]</f>
        <v>10</v>
      </c>
      <c r="W10" s="18">
        <f>Monsters[[#This Row],[Avg. Stm. Use Per Turn]]*Monsters[[#This Row],[Exptd. Turn Surv.]]</f>
        <v>89.135782874375053</v>
      </c>
      <c r="X10" s="4">
        <f>(1-(1/(Monsters[[#This Row],[Defense]]/100)))</f>
        <v>0</v>
      </c>
      <c r="Y10" s="60">
        <f>Monsters[[#This Row],[Health]]*(1+Monsters[[#This Row],[Damage Reduction]])</f>
        <v>90</v>
      </c>
      <c r="Z10" s="18">
        <f>Monsters[[#This Row],[Pre. Rez. EHP]]/((Monsters[[#Totals],[A1 Exptd. Dmg.]]+Monsters[[#Totals],[A2 Exptd. Dmg.]])/2)</f>
        <v>6.8565986826442353</v>
      </c>
      <c r="AA10" s="4">
        <f>((Monsters[[#This Row],[Attack]])/100)</f>
        <v>0.95</v>
      </c>
      <c r="AB10">
        <f>Monsters[[#This Row],[Innate Damage Bonus]] * INDEX(Abilities[Basic Expected Damage],Monsters[[#This Row],[Ability 1 ID]])</f>
        <v>16.149999999999999</v>
      </c>
      <c r="AC10">
        <f>Monsters[[#This Row],[Innate Damage Bonus]] * INDEX(Abilities[Basic Expected Damage],Monsters[[#This Row],[Ability 2 ID]])</f>
        <v>25.174999999999997</v>
      </c>
      <c r="AD10" s="60">
        <f>(Monsters[[#This Row],[A1 Exptd. Dmg.]] * Monsters[[#This Row],[Chance to Use 1]]) + (Monsters[[#This Row],[A2 Exptd. Dmg.]]*Monsters[[#This Row],[Chance to Use 2]])</f>
        <v>18.857499999999998</v>
      </c>
      <c r="AE10" s="60">
        <f>Monsters[[#This Row],[Avg. Dmg. Per Trn.]]*Monsters[[#This Row],[Exptd. Turn Surv.]]</f>
        <v>129.29830965796364</v>
      </c>
      <c r="AF10" t="s">
        <v>41</v>
      </c>
      <c r="AG10" t="s">
        <v>57</v>
      </c>
    </row>
    <row r="11" spans="1:33" ht="13.5" customHeight="1" x14ac:dyDescent="0.25">
      <c r="A11" s="83" t="s">
        <v>67</v>
      </c>
      <c r="B11" s="78" t="s">
        <v>67</v>
      </c>
      <c r="C11" s="24" t="s">
        <v>37</v>
      </c>
      <c r="D11" s="24" t="s">
        <v>64</v>
      </c>
      <c r="E11" s="24">
        <v>110</v>
      </c>
      <c r="F11" s="24">
        <v>200</v>
      </c>
      <c r="G11" s="24">
        <v>80</v>
      </c>
      <c r="H11" s="24">
        <v>95</v>
      </c>
      <c r="I11" s="24">
        <v>100</v>
      </c>
      <c r="J11" s="24" t="s">
        <v>44</v>
      </c>
      <c r="K11" s="53">
        <f>MATCH(Monsters[[#This Row],[Ability 1]], Abilities[Name], 0)</f>
        <v>14</v>
      </c>
      <c r="L11" s="62">
        <v>0.2</v>
      </c>
      <c r="M11" s="24" t="s">
        <v>43</v>
      </c>
      <c r="N11" s="53">
        <f>MATCH(Monsters[[#This Row],[Ability 2]], Abilities[Name], 0)</f>
        <v>11</v>
      </c>
      <c r="O11" s="61">
        <f>1 - Monsters[[#This Row],[Chance to Use 1]]</f>
        <v>0.8</v>
      </c>
      <c r="P11" s="21">
        <f>Monsters[[#This Row],[Chance to Use 1]]*INDEX(Abilities[Utility], Monsters[[#This Row],[Ability 1 ID]])+Monsters[[#This Row],[Chance to Use 2]]*INDEX(Abilities[Utility], Monsters[[#This Row],[Ability 2 ID]])</f>
        <v>23.980000000000004</v>
      </c>
      <c r="Q11">
        <f>INDEX(Abilities[Stamina Cost], Monsters[[#This Row],[Ability 1 ID]])</f>
        <v>20</v>
      </c>
      <c r="R11">
        <f>INDEX(Abilities[Stamina Cost], Monsters[[#This Row],[Ability 2 ID]])</f>
        <v>10</v>
      </c>
      <c r="S11" s="60">
        <f>(Monsters[[#This Row],[A1 Stamina Cost]] * Monsters[[#This Row],[Chance to Use 1]])+(Monsters[[#This Row],[A2 Stamina Cost]]*Monsters[[#This Row],[Chance to Use 2]])</f>
        <v>12</v>
      </c>
      <c r="T11" s="18">
        <f>Monsters[[#This Row],[Stamina]]/Monsters[[#This Row],[A1 Stamina Cost]]</f>
        <v>10</v>
      </c>
      <c r="U11" s="18">
        <f>Monsters[[#This Row],[Stamina]]/Monsters[[#This Row],[A2 Stamina Cost]]</f>
        <v>20</v>
      </c>
      <c r="V11" s="76">
        <f>Monsters[[#This Row],[Stamina]]/Monsters[[#This Row],[Avg. Stm. Use Per Turn]]</f>
        <v>16.666666666666668</v>
      </c>
      <c r="W11" s="18">
        <f>Monsters[[#This Row],[Avg. Stm. Use Per Turn]]*Monsters[[#This Row],[Exptd. Turn Surv.]]</f>
        <v>95.270634327267274</v>
      </c>
      <c r="X11" s="4">
        <f>(1-(1/(Monsters[[#This Row],[Defense]]/100)))</f>
        <v>-5.2631578947368363E-2</v>
      </c>
      <c r="Y11" s="60">
        <f>Monsters[[#This Row],[Health]]*(1+Monsters[[#This Row],[Damage Reduction]])</f>
        <v>104.21052631578948</v>
      </c>
      <c r="Z11" s="18">
        <f>Monsters[[#This Row],[Pre. Rez. EHP]]/((Monsters[[#Totals],[A1 Exptd. Dmg.]]+Monsters[[#Totals],[A2 Exptd. Dmg.]])/2)</f>
        <v>7.9392195272722725</v>
      </c>
      <c r="AA11" s="4">
        <f>((Monsters[[#This Row],[Attack]])/100)</f>
        <v>0.8</v>
      </c>
      <c r="AB11">
        <f>Monsters[[#This Row],[Innate Damage Bonus]] * INDEX(Abilities[Basic Expected Damage],Monsters[[#This Row],[Ability 1 ID]])</f>
        <v>14</v>
      </c>
      <c r="AC11">
        <f>Monsters[[#This Row],[Innate Damage Bonus]] * INDEX(Abilities[Basic Expected Damage],Monsters[[#This Row],[Ability 2 ID]])</f>
        <v>12.8</v>
      </c>
      <c r="AD11" s="60">
        <f>(Monsters[[#This Row],[A1 Exptd. Dmg.]] * Monsters[[#This Row],[Chance to Use 1]]) + (Monsters[[#This Row],[A2 Exptd. Dmg.]]*Monsters[[#This Row],[Chance to Use 2]])</f>
        <v>13.040000000000003</v>
      </c>
      <c r="AE11" s="60">
        <f>Monsters[[#This Row],[Avg. Dmg. Per Trn.]]*Monsters[[#This Row],[Exptd. Turn Surv.]]</f>
        <v>103.52742263563046</v>
      </c>
      <c r="AF11" t="s">
        <v>51</v>
      </c>
    </row>
    <row r="12" spans="1:33" x14ac:dyDescent="0.25">
      <c r="A12" s="80" t="s">
        <v>68</v>
      </c>
      <c r="B12" t="s">
        <v>68</v>
      </c>
      <c r="C12" t="s">
        <v>37</v>
      </c>
      <c r="D12" t="s">
        <v>69</v>
      </c>
      <c r="E12">
        <v>75</v>
      </c>
      <c r="F12">
        <v>145</v>
      </c>
      <c r="G12">
        <v>70</v>
      </c>
      <c r="H12">
        <v>172</v>
      </c>
      <c r="I12">
        <v>100</v>
      </c>
      <c r="J12" t="s">
        <v>70</v>
      </c>
      <c r="K12" s="21">
        <f>MATCH(Monsters[[#This Row],[Ability 1]], Abilities[Name], 0)</f>
        <v>16</v>
      </c>
      <c r="L12" s="61">
        <v>0.4</v>
      </c>
      <c r="M12" t="s">
        <v>71</v>
      </c>
      <c r="N12" s="21">
        <f>MATCH(Monsters[[#This Row],[Ability 2]], Abilities[Name], 0)</f>
        <v>15</v>
      </c>
      <c r="O12" s="61">
        <f>1 - Monsters[[#This Row],[Chance to Use 1]]</f>
        <v>0.6</v>
      </c>
      <c r="P12">
        <f>Monsters[[#This Row],[Chance to Use 1]]*INDEX(Abilities[Utility], Monsters[[#This Row],[Ability 1 ID]])+Monsters[[#This Row],[Chance to Use 2]]*INDEX(Abilities[Utility], Monsters[[#This Row],[Ability 2 ID]])</f>
        <v>20.8</v>
      </c>
      <c r="Q12">
        <f>INDEX(Abilities[Stamina Cost], Monsters[[#This Row],[Ability 1 ID]])</f>
        <v>3</v>
      </c>
      <c r="R12">
        <f>INDEX(Abilities[Stamina Cost], Monsters[[#This Row],[Ability 2 ID]])</f>
        <v>3</v>
      </c>
      <c r="S12" s="60">
        <f>(Monsters[[#This Row],[A1 Stamina Cost]] * Monsters[[#This Row],[Chance to Use 1]])+(Monsters[[#This Row],[A2 Stamina Cost]]*Monsters[[#This Row],[Chance to Use 2]])</f>
        <v>3</v>
      </c>
      <c r="T12" s="18">
        <f>Monsters[[#This Row],[Stamina]]/Monsters[[#This Row],[A1 Stamina Cost]]</f>
        <v>48.333333333333336</v>
      </c>
      <c r="U12" s="18">
        <f>Monsters[[#This Row],[Stamina]]/Monsters[[#This Row],[A2 Stamina Cost]]</f>
        <v>48.333333333333336</v>
      </c>
      <c r="V12" s="76">
        <f>Monsters[[#This Row],[Stamina]]/Monsters[[#This Row],[Avg. Stm. Use Per Turn]]</f>
        <v>48.333333333333336</v>
      </c>
      <c r="W12" s="18">
        <f>Monsters[[#This Row],[Avg. Stm. Use Per Turn]]*Monsters[[#This Row],[Exptd. Turn Surv.]]</f>
        <v>24.317006955889436</v>
      </c>
      <c r="X12" s="4">
        <f>(1-(1/(Monsters[[#This Row],[Defense]]/100)))</f>
        <v>0.41860465116279066</v>
      </c>
      <c r="Y12" s="60">
        <f>Monsters[[#This Row],[Health]]*(1+Monsters[[#This Row],[Damage Reduction]])</f>
        <v>106.3953488372093</v>
      </c>
      <c r="Z12" s="18">
        <f>Monsters[[#This Row],[Pre. Rez. EHP]]/((Monsters[[#Totals],[A1 Exptd. Dmg.]]+Monsters[[#Totals],[A2 Exptd. Dmg.]])/2)</f>
        <v>8.1056689852964787</v>
      </c>
      <c r="AA12" s="4">
        <f>((Monsters[[#This Row],[Attack]])/100)</f>
        <v>0.7</v>
      </c>
      <c r="AB12">
        <f>Monsters[[#This Row],[Innate Damage Bonus]] * INDEX(Abilities[Basic Expected Damage],Monsters[[#This Row],[Ability 1 ID]])</f>
        <v>9.1</v>
      </c>
      <c r="AC12">
        <f>Monsters[[#This Row],[Innate Damage Bonus]] * INDEX(Abilities[Basic Expected Damage],Monsters[[#This Row],[Ability 2 ID]])</f>
        <v>11.899999999999999</v>
      </c>
      <c r="AD12" s="60">
        <f>(Monsters[[#This Row],[A1 Exptd. Dmg.]] * Monsters[[#This Row],[Chance to Use 1]]) + (Monsters[[#This Row],[A2 Exptd. Dmg.]]*Monsters[[#This Row],[Chance to Use 2]])</f>
        <v>10.78</v>
      </c>
      <c r="AE12" s="60">
        <f>Monsters[[#This Row],[Avg. Dmg. Per Trn.]]*Monsters[[#This Row],[Exptd. Turn Surv.]]</f>
        <v>87.37911166149604</v>
      </c>
      <c r="AF12" t="s">
        <v>72</v>
      </c>
    </row>
    <row r="13" spans="1:33" x14ac:dyDescent="0.25">
      <c r="A13" s="81" t="s">
        <v>73</v>
      </c>
      <c r="B13" s="49" t="s">
        <v>73</v>
      </c>
      <c r="C13" s="55" t="s">
        <v>53</v>
      </c>
      <c r="D13" s="55" t="s">
        <v>69</v>
      </c>
      <c r="E13" s="55">
        <v>90</v>
      </c>
      <c r="F13" s="55">
        <v>100</v>
      </c>
      <c r="G13" s="55">
        <v>90</v>
      </c>
      <c r="H13" s="55">
        <v>110</v>
      </c>
      <c r="I13" s="55">
        <v>90</v>
      </c>
      <c r="J13" s="55" t="s">
        <v>71</v>
      </c>
      <c r="K13" s="55">
        <f>MATCH(Monsters[[#This Row],[Ability 1]], Abilities[Name], 0)</f>
        <v>15</v>
      </c>
      <c r="L13" s="63">
        <v>0.3</v>
      </c>
      <c r="M13" s="55" t="s">
        <v>74</v>
      </c>
      <c r="N13" s="55">
        <f>MATCH(Monsters[[#This Row],[Ability 2]], Abilities[Name], 0)</f>
        <v>17</v>
      </c>
      <c r="O13" s="61">
        <f>1 - Monsters[[#This Row],[Chance to Use 1]]</f>
        <v>0.7</v>
      </c>
      <c r="P13">
        <f>Monsters[[#This Row],[Chance to Use 1]]*INDEX(Abilities[Utility], Monsters[[#This Row],[Ability 1 ID]])+Monsters[[#This Row],[Chance to Use 2]]*INDEX(Abilities[Utility], Monsters[[#This Row],[Ability 2 ID]])</f>
        <v>24.15</v>
      </c>
      <c r="Q13">
        <f>INDEX(Abilities[Stamina Cost], Monsters[[#This Row],[Ability 1 ID]])</f>
        <v>3</v>
      </c>
      <c r="R13">
        <f>INDEX(Abilities[Stamina Cost], Monsters[[#This Row],[Ability 2 ID]])</f>
        <v>2</v>
      </c>
      <c r="S13" s="60">
        <f>(Monsters[[#This Row],[A1 Stamina Cost]] * Monsters[[#This Row],[Chance to Use 1]])+(Monsters[[#This Row],[A2 Stamina Cost]]*Monsters[[#This Row],[Chance to Use 2]])</f>
        <v>2.2999999999999998</v>
      </c>
      <c r="T13" s="18">
        <f>Monsters[[#This Row],[Stamina]]/Monsters[[#This Row],[A1 Stamina Cost]]</f>
        <v>33.333333333333336</v>
      </c>
      <c r="U13" s="18">
        <f>Monsters[[#This Row],[Stamina]]/Monsters[[#This Row],[A2 Stamina Cost]]</f>
        <v>50</v>
      </c>
      <c r="V13" s="76">
        <f>Monsters[[#This Row],[Stamina]]/Monsters[[#This Row],[Avg. Stm. Use Per Turn]]</f>
        <v>43.478260869565219</v>
      </c>
      <c r="W13" s="18">
        <f>Monsters[[#This Row],[Avg. Stm. Use Per Turn]]*Monsters[[#This Row],[Exptd. Turn Surv.]]</f>
        <v>17.203829421907351</v>
      </c>
      <c r="X13" s="4">
        <f>(1-(1/(Monsters[[#This Row],[Defense]]/100)))</f>
        <v>9.0909090909090939E-2</v>
      </c>
      <c r="Y13" s="60">
        <f>Monsters[[#This Row],[Health]]*(1+Monsters[[#This Row],[Damage Reduction]])</f>
        <v>98.181818181818173</v>
      </c>
      <c r="Z13" s="18">
        <f>Monsters[[#This Row],[Pre. Rez. EHP]]/((Monsters[[#Totals],[A1 Exptd. Dmg.]]+Monsters[[#Totals],[A2 Exptd. Dmg.]])/2)</f>
        <v>7.4799258356118923</v>
      </c>
      <c r="AA13" s="4">
        <f>((Monsters[[#This Row],[Attack]])/100)</f>
        <v>0.9</v>
      </c>
      <c r="AB13">
        <f>Monsters[[#This Row],[Innate Damage Bonus]] * INDEX(Abilities[Basic Expected Damage],Monsters[[#This Row],[Ability 1 ID]])</f>
        <v>15.3</v>
      </c>
      <c r="AC13">
        <f>Monsters[[#This Row],[Innate Damage Bonus]] * INDEX(Abilities[Basic Expected Damage],Monsters[[#This Row],[Ability 2 ID]])</f>
        <v>14.4</v>
      </c>
      <c r="AD13" s="60">
        <f>(Monsters[[#This Row],[A1 Exptd. Dmg.]] * Monsters[[#This Row],[Chance to Use 1]]) + (Monsters[[#This Row],[A2 Exptd. Dmg.]]*Monsters[[#This Row],[Chance to Use 2]])</f>
        <v>14.67</v>
      </c>
      <c r="AE13" s="60">
        <f>Monsters[[#This Row],[Avg. Dmg. Per Trn.]]*Monsters[[#This Row],[Exptd. Turn Surv.]]</f>
        <v>109.73051200842646</v>
      </c>
      <c r="AF13" t="s">
        <v>51</v>
      </c>
      <c r="AG13" t="s">
        <v>57</v>
      </c>
    </row>
    <row r="14" spans="1:33" x14ac:dyDescent="0.25">
      <c r="A14" s="80" t="s">
        <v>75</v>
      </c>
      <c r="B14" t="s">
        <v>75</v>
      </c>
      <c r="C14" t="s">
        <v>37</v>
      </c>
      <c r="D14" t="s">
        <v>76</v>
      </c>
      <c r="E14">
        <v>120</v>
      </c>
      <c r="F14">
        <v>107</v>
      </c>
      <c r="G14">
        <v>110</v>
      </c>
      <c r="H14">
        <v>80</v>
      </c>
      <c r="I14">
        <v>100</v>
      </c>
      <c r="J14" t="s">
        <v>77</v>
      </c>
      <c r="K14">
        <f>MATCH(Monsters[[#This Row],[Ability 1]], Abilities[Name], 0)</f>
        <v>1</v>
      </c>
      <c r="L14" s="61">
        <v>0.75</v>
      </c>
      <c r="M14" t="s">
        <v>40</v>
      </c>
      <c r="N14">
        <f>MATCH(Monsters[[#This Row],[Ability 2]], Abilities[Name], 0)</f>
        <v>2</v>
      </c>
      <c r="O14" s="61">
        <f>1 - Monsters[[#This Row],[Chance to Use 1]]</f>
        <v>0.25</v>
      </c>
      <c r="P14">
        <f>Monsters[[#This Row],[Chance to Use 1]]*INDEX(Abilities[Utility], Monsters[[#This Row],[Ability 1 ID]])+Monsters[[#This Row],[Chance to Use 2]]*INDEX(Abilities[Utility], Monsters[[#This Row],[Ability 2 ID]])</f>
        <v>21.375</v>
      </c>
      <c r="Q14">
        <f>INDEX(Abilities[Stamina Cost], Monsters[[#This Row],[Ability 1 ID]])</f>
        <v>5</v>
      </c>
      <c r="R14">
        <f>INDEX(Abilities[Stamina Cost], Monsters[[#This Row],[Ability 2 ID]])</f>
        <v>3</v>
      </c>
      <c r="S14" s="60">
        <f>(Monsters[[#This Row],[A1 Stamina Cost]] * Monsters[[#This Row],[Chance to Use 1]])+(Monsters[[#This Row],[A2 Stamina Cost]]*Monsters[[#This Row],[Chance to Use 2]])</f>
        <v>4.5</v>
      </c>
      <c r="T14" s="18">
        <f>Monsters[[#This Row],[Stamina]]/Monsters[[#This Row],[A1 Stamina Cost]]</f>
        <v>21.4</v>
      </c>
      <c r="U14" s="18">
        <f>Monsters[[#This Row],[Stamina]]/Monsters[[#This Row],[A2 Stamina Cost]]</f>
        <v>35.666666666666664</v>
      </c>
      <c r="V14" s="76">
        <f>Monsters[[#This Row],[Stamina]]/Monsters[[#This Row],[Avg. Stm. Use Per Turn]]</f>
        <v>23.777777777777779</v>
      </c>
      <c r="W14" s="18">
        <f>Monsters[[#This Row],[Avg. Stm. Use Per Turn]]*Monsters[[#This Row],[Exptd. Turn Surv.]]</f>
        <v>30.854694071899058</v>
      </c>
      <c r="X14" s="4">
        <f>(1-(1/(Monsters[[#This Row],[Defense]]/100)))</f>
        <v>-0.25</v>
      </c>
      <c r="Y14" s="60">
        <f>Monsters[[#This Row],[Health]]*(1+Monsters[[#This Row],[Damage Reduction]])</f>
        <v>90</v>
      </c>
      <c r="Z14" s="18">
        <f>Monsters[[#This Row],[Pre. Rez. EHP]]/((Monsters[[#Totals],[A1 Exptd. Dmg.]]+Monsters[[#Totals],[A2 Exptd. Dmg.]])/2)</f>
        <v>6.8565986826442353</v>
      </c>
      <c r="AA14" s="4">
        <f>((Monsters[[#This Row],[Attack]])/100)</f>
        <v>1.1000000000000001</v>
      </c>
      <c r="AB14">
        <f>Monsters[[#This Row],[Innate Damage Bonus]] * INDEX(Abilities[Basic Expected Damage],Monsters[[#This Row],[Ability 1 ID]])</f>
        <v>16.5</v>
      </c>
      <c r="AC14">
        <f>Monsters[[#This Row],[Innate Damage Bonus]] * INDEX(Abilities[Basic Expected Damage],Monsters[[#This Row],[Ability 2 ID]])</f>
        <v>11.55</v>
      </c>
      <c r="AD14" s="60">
        <f>(Monsters[[#This Row],[A1 Exptd. Dmg.]] * Monsters[[#This Row],[Chance to Use 1]]) + (Monsters[[#This Row],[A2 Exptd. Dmg.]]*Monsters[[#This Row],[Chance to Use 2]])</f>
        <v>15.262499999999999</v>
      </c>
      <c r="AE14" s="60">
        <f>Monsters[[#This Row],[Avg. Dmg. Per Trn.]]*Monsters[[#This Row],[Exptd. Turn Surv.]]</f>
        <v>104.64883739385763</v>
      </c>
      <c r="AF14" t="s">
        <v>45</v>
      </c>
    </row>
    <row r="15" spans="1:33" x14ac:dyDescent="0.25">
      <c r="A15" s="81" t="s">
        <v>78</v>
      </c>
      <c r="B15" s="24" t="s">
        <v>78</v>
      </c>
      <c r="C15" s="24" t="s">
        <v>53</v>
      </c>
      <c r="D15" s="24" t="s">
        <v>76</v>
      </c>
      <c r="E15" s="24">
        <v>185</v>
      </c>
      <c r="F15" s="24">
        <v>135</v>
      </c>
      <c r="G15" s="24">
        <v>70</v>
      </c>
      <c r="H15" s="24">
        <v>115</v>
      </c>
      <c r="I15" s="24">
        <v>100</v>
      </c>
      <c r="J15" s="24" t="s">
        <v>79</v>
      </c>
      <c r="K15" s="53">
        <f>MATCH(Monsters[[#This Row],[Ability 1]], Abilities[Name], 0)</f>
        <v>3</v>
      </c>
      <c r="L15" s="62">
        <v>0.8</v>
      </c>
      <c r="M15" s="24" t="s">
        <v>40</v>
      </c>
      <c r="N15" s="53">
        <f>MATCH(Monsters[[#This Row],[Ability 2]], Abilities[Name], 0)</f>
        <v>2</v>
      </c>
      <c r="O15" s="61">
        <f>1 - Monsters[[#This Row],[Chance to Use 1]]</f>
        <v>0.19999999999999996</v>
      </c>
      <c r="P15">
        <f>Monsters[[#This Row],[Chance to Use 1]]*INDEX(Abilities[Utility], Monsters[[#This Row],[Ability 1 ID]])+Monsters[[#This Row],[Chance to Use 2]]*INDEX(Abilities[Utility], Monsters[[#This Row],[Ability 2 ID]])</f>
        <v>15.78</v>
      </c>
      <c r="Q15">
        <f>INDEX(Abilities[Stamina Cost], Monsters[[#This Row],[Ability 1 ID]])</f>
        <v>3</v>
      </c>
      <c r="R15">
        <f>INDEX(Abilities[Stamina Cost], Monsters[[#This Row],[Ability 2 ID]])</f>
        <v>3</v>
      </c>
      <c r="S15" s="60">
        <f>(Monsters[[#This Row],[A1 Stamina Cost]] * Monsters[[#This Row],[Chance to Use 1]])+(Monsters[[#This Row],[A2 Stamina Cost]]*Monsters[[#This Row],[Chance to Use 2]])</f>
        <v>3</v>
      </c>
      <c r="T15" s="18">
        <f>Monsters[[#This Row],[Stamina]]/Monsters[[#This Row],[A1 Stamina Cost]]</f>
        <v>45</v>
      </c>
      <c r="U15" s="18">
        <f>Monsters[[#This Row],[Stamina]]/Monsters[[#This Row],[A2 Stamina Cost]]</f>
        <v>45</v>
      </c>
      <c r="V15" s="76">
        <f>Monsters[[#This Row],[Stamina]]/Monsters[[#This Row],[Avg. Stm. Use Per Turn]]</f>
        <v>45</v>
      </c>
      <c r="W15" s="18">
        <f>Monsters[[#This Row],[Avg. Stm. Use Per Turn]]*Monsters[[#This Row],[Exptd. Turn Surv.]]</f>
        <v>47.797448787708362</v>
      </c>
      <c r="X15" s="4">
        <f>(1-(1/(Monsters[[#This Row],[Defense]]/100)))</f>
        <v>0.13043478260869557</v>
      </c>
      <c r="Y15" s="60">
        <f>Monsters[[#This Row],[Health]]*(1+Monsters[[#This Row],[Damage Reduction]])</f>
        <v>209.13043478260869</v>
      </c>
      <c r="Z15" s="18">
        <f>Monsters[[#This Row],[Pre. Rez. EHP]]/((Monsters[[#Totals],[A1 Exptd. Dmg.]]+Monsters[[#Totals],[A2 Exptd. Dmg.]])/2)</f>
        <v>15.932482929236121</v>
      </c>
      <c r="AA15" s="4">
        <f>((Monsters[[#This Row],[Attack]])/100)</f>
        <v>0.7</v>
      </c>
      <c r="AB15">
        <f>Monsters[[#This Row],[Innate Damage Bonus]] * INDEX(Abilities[Basic Expected Damage],Monsters[[#This Row],[Ability 1 ID]])</f>
        <v>4.1999999999999993</v>
      </c>
      <c r="AC15">
        <f>Monsters[[#This Row],[Innate Damage Bonus]] * INDEX(Abilities[Basic Expected Damage],Monsters[[#This Row],[Ability 2 ID]])</f>
        <v>7.35</v>
      </c>
      <c r="AD15" s="60">
        <f>(Monsters[[#This Row],[A1 Exptd. Dmg.]] * Monsters[[#This Row],[Chance to Use 1]]) + (Monsters[[#This Row],[A2 Exptd. Dmg.]]*Monsters[[#This Row],[Chance to Use 2]])</f>
        <v>4.8299999999999992</v>
      </c>
      <c r="AE15" s="60">
        <f>Monsters[[#This Row],[Avg. Dmg. Per Trn.]]*Monsters[[#This Row],[Exptd. Turn Surv.]]</f>
        <v>76.953892548210447</v>
      </c>
      <c r="AF15" t="s">
        <v>72</v>
      </c>
      <c r="AG15" t="s">
        <v>57</v>
      </c>
    </row>
    <row r="16" spans="1:33" x14ac:dyDescent="0.25">
      <c r="B16" t="s">
        <v>80</v>
      </c>
      <c r="E16" s="60">
        <f>SUBTOTAL(101,Monsters[Health])</f>
        <v>110.83333333333333</v>
      </c>
      <c r="F16" s="60">
        <f>SUBTOTAL(101,Monsters[Stamina])</f>
        <v>138.08333333333334</v>
      </c>
      <c r="G16" s="60">
        <f>SUBTOTAL(101,Monsters[Attack])</f>
        <v>94.583333333333329</v>
      </c>
      <c r="H16" s="60">
        <f>SUBTOTAL(101,Monsters[Defense])</f>
        <v>113.91666666666667</v>
      </c>
      <c r="I16" s="60">
        <f>SUBTOTAL(101,Monsters[Luck])</f>
        <v>113.33333333333333</v>
      </c>
      <c r="L16" s="67"/>
      <c r="O16" s="67"/>
      <c r="P16" s="60">
        <f>SUBTOTAL(101,Monsters[Expected Ability Utility per Turn])</f>
        <v>19.478541666666668</v>
      </c>
      <c r="V16" s="18">
        <f>SUBTOTAL(101,Monsters[Exptd. Max Casts (Avg.M)])</f>
        <v>22.775801748946037</v>
      </c>
      <c r="X16" s="21"/>
      <c r="Y16" s="60">
        <f>SUBTOTAL(101,Monsters[Pre. Rez. EHP])</f>
        <v>119.60050057544204</v>
      </c>
      <c r="Z16" s="60">
        <f>SUBTOTAL(101,Z4:Z15)</f>
        <v>9.1116959409907423</v>
      </c>
      <c r="AA16" s="21"/>
      <c r="AB16" s="60">
        <f>SUBTOTAL(101,Monsters[A1 Exptd. Dmg.])</f>
        <v>14.40625</v>
      </c>
      <c r="AC16" s="60">
        <f>SUBTOTAL(101,Monsters[A2 Exptd. Dmg.])</f>
        <v>11.845833333333333</v>
      </c>
      <c r="AD16" s="60">
        <f>SUBTOTAL(101,AD4:AD15)</f>
        <v>12.529479166666667</v>
      </c>
      <c r="AE16" s="60">
        <f>SUBTOTAL(101,Monsters[Exptd. Dmg. Dlt.])</f>
        <v>100.17470187879449</v>
      </c>
    </row>
    <row r="18" spans="2:32" x14ac:dyDescent="0.25">
      <c r="L18" s="14"/>
    </row>
    <row r="19" spans="2:32" x14ac:dyDescent="0.25">
      <c r="B19" s="45"/>
      <c r="C19" s="45"/>
      <c r="D19" s="45"/>
      <c r="E19" s="45"/>
      <c r="F19" s="57"/>
      <c r="G19" s="45"/>
      <c r="H19" s="45"/>
      <c r="I19" s="45"/>
      <c r="J19" s="45"/>
      <c r="K19" s="46"/>
      <c r="L19" s="47"/>
      <c r="M19" s="45"/>
      <c r="N19" s="46"/>
      <c r="O19" s="47"/>
      <c r="P19" s="48"/>
      <c r="AE19" t="s">
        <v>34</v>
      </c>
      <c r="AF19" t="s">
        <v>81</v>
      </c>
    </row>
    <row r="20" spans="2:32" x14ac:dyDescent="0.25">
      <c r="C20" s="14"/>
      <c r="D20" s="14"/>
      <c r="E20" s="14"/>
      <c r="G20" s="14"/>
      <c r="J20" s="14"/>
      <c r="M20" s="47"/>
      <c r="AE20" t="s">
        <v>41</v>
      </c>
      <c r="AF20" t="s">
        <v>82</v>
      </c>
    </row>
    <row r="21" spans="2:32" x14ac:dyDescent="0.25">
      <c r="C21" s="14"/>
      <c r="D21" s="14"/>
      <c r="F21" s="14"/>
      <c r="J21" s="14"/>
      <c r="L21" s="14"/>
      <c r="AE21" t="s">
        <v>51</v>
      </c>
      <c r="AF21" s="79" t="s">
        <v>83</v>
      </c>
    </row>
    <row r="22" spans="2:32" x14ac:dyDescent="0.25">
      <c r="E22" s="14"/>
      <c r="F22" s="14"/>
      <c r="G22" s="14"/>
      <c r="AE22" t="s">
        <v>45</v>
      </c>
      <c r="AF22" t="s">
        <v>84</v>
      </c>
    </row>
    <row r="23" spans="2:32" x14ac:dyDescent="0.25">
      <c r="D23" s="14"/>
      <c r="E23" s="14"/>
      <c r="F23" s="14"/>
      <c r="G23" s="14"/>
      <c r="H23" s="14"/>
      <c r="I23" s="14"/>
      <c r="AE23" t="s">
        <v>72</v>
      </c>
      <c r="AF23" t="s">
        <v>85</v>
      </c>
    </row>
    <row r="24" spans="2:32" x14ac:dyDescent="0.25">
      <c r="E24" s="14"/>
      <c r="F24" s="14"/>
      <c r="G24" s="14"/>
      <c r="H24" s="14"/>
    </row>
    <row r="25" spans="2:32" x14ac:dyDescent="0.25">
      <c r="D25" s="14"/>
      <c r="E25" s="14"/>
      <c r="F25" s="14"/>
      <c r="G25" s="14"/>
      <c r="H25" s="14"/>
    </row>
    <row r="26" spans="2:32" x14ac:dyDescent="0.25">
      <c r="E26" s="14"/>
      <c r="F26" s="14"/>
      <c r="G26" s="14"/>
      <c r="H26" s="14"/>
    </row>
    <row r="27" spans="2:32" x14ac:dyDescent="0.25">
      <c r="E27" s="14"/>
      <c r="F27" s="14"/>
      <c r="G27" s="14"/>
      <c r="H27" s="14"/>
    </row>
    <row r="28" spans="2:32" x14ac:dyDescent="0.25">
      <c r="C28" s="14"/>
      <c r="E28" s="14"/>
      <c r="F28" s="14"/>
      <c r="G28" s="14"/>
      <c r="H28" s="14"/>
      <c r="J28" s="14"/>
    </row>
    <row r="29" spans="2:32" x14ac:dyDescent="0.25">
      <c r="E29" s="14"/>
      <c r="F29" s="14"/>
      <c r="G29" s="14"/>
      <c r="H29" s="14"/>
    </row>
    <row r="30" spans="2:32" x14ac:dyDescent="0.25">
      <c r="D30" s="14"/>
      <c r="E30" s="14"/>
      <c r="F30" s="14"/>
      <c r="G30" s="14"/>
      <c r="H30" s="14"/>
    </row>
    <row r="31" spans="2:32" x14ac:dyDescent="0.25">
      <c r="F31" s="14"/>
    </row>
  </sheetData>
  <mergeCells count="3">
    <mergeCell ref="X2:Z2"/>
    <mergeCell ref="Q2:W2"/>
    <mergeCell ref="AA2:AE2"/>
  </mergeCells>
  <phoneticPr fontId="4" type="noConversion"/>
  <conditionalFormatting sqref="E14:E15 E4:E12">
    <cfRule type="dataBar" priority="3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{CBB801E3-EE0C-4688-B851-3645CA7A4F2A}</x14:id>
        </ext>
      </extLst>
    </cfRule>
  </conditionalFormatting>
  <conditionalFormatting sqref="F14:F15 F4:F12">
    <cfRule type="dataBar" priority="33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{E097EE01-DF39-4224-A8FF-CBB9894C3B8F}</x14:id>
        </ext>
      </extLst>
    </cfRule>
  </conditionalFormatting>
  <conditionalFormatting sqref="G14:G15 G4:G12">
    <cfRule type="dataBar" priority="3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{E2E1872C-0D86-426B-A73B-50919170EB96}</x14:id>
        </ext>
      </extLst>
    </cfRule>
  </conditionalFormatting>
  <conditionalFormatting sqref="H14:H15 H4:H12">
    <cfRule type="dataBar" priority="33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{79755362-403E-4F0F-97B5-BA65F1D3877B}</x14:id>
        </ext>
      </extLst>
    </cfRule>
  </conditionalFormatting>
  <conditionalFormatting sqref="I14:I15 I4:I12">
    <cfRule type="dataBar" priority="3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{AB105505-D140-4DD9-808A-5FAC725D398B}</x14:id>
        </ext>
      </extLst>
    </cfRule>
  </conditionalFormatting>
  <conditionalFormatting sqref="P14:P15 P4:P12">
    <cfRule type="dataBar" priority="34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{B99326CA-AD29-4015-9598-7A4A85E212B9}</x14:id>
        </ext>
      </extLst>
    </cfRule>
  </conditionalFormatting>
  <conditionalFormatting sqref="E19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{94A54BDE-E336-41DC-A2BE-13C268B5792E}</x14:id>
        </ext>
      </extLst>
    </cfRule>
  </conditionalFormatting>
  <conditionalFormatting sqref="F19">
    <cfRule type="dataBar" priority="2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{268C670A-4A5B-459A-BB8D-846BED6D0FAF}</x14:id>
        </ext>
      </extLst>
    </cfRule>
  </conditionalFormatting>
  <conditionalFormatting sqref="G19">
    <cfRule type="dataBar" priority="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{7DF24417-E14F-4D12-850E-4EE4580BDF31}</x14:id>
        </ext>
      </extLst>
    </cfRule>
  </conditionalFormatting>
  <conditionalFormatting sqref="H19">
    <cfRule type="dataBar" priority="2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{81914150-5C82-4CC2-8807-C8E854576DC9}</x14:id>
        </ext>
      </extLst>
    </cfRule>
  </conditionalFormatting>
  <conditionalFormatting sqref="I19"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{A287B6C2-1271-477D-9A8F-C97EBC6F2F07}</x14:id>
        </ext>
      </extLst>
    </cfRule>
  </conditionalFormatting>
  <conditionalFormatting sqref="P19">
    <cfRule type="dataBar" priority="2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{6EFE2FAC-C574-47AA-9DC0-0BFFA49FF648}</x14:id>
        </ext>
      </extLst>
    </cfRule>
  </conditionalFormatting>
  <conditionalFormatting sqref="E13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{7E64F5A1-0608-4858-A50E-7A5067F0DADF}</x14:id>
        </ext>
      </extLst>
    </cfRule>
  </conditionalFormatting>
  <conditionalFormatting sqref="F13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{F16F3C12-3ACC-47B8-A854-B27DAAE9674A}</x14:id>
        </ext>
      </extLst>
    </cfRule>
  </conditionalFormatting>
  <conditionalFormatting sqref="G13"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{423AC5DE-692A-41C3-AD9A-3880AE1868AC}</x14:id>
        </ext>
      </extLst>
    </cfRule>
  </conditionalFormatting>
  <conditionalFormatting sqref="H13">
    <cfRule type="dataBar" priority="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{37264A91-AC41-4178-9BBD-448A19C0B922}</x14:id>
        </ext>
      </extLst>
    </cfRule>
  </conditionalFormatting>
  <conditionalFormatting sqref="I13"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{FE28688E-CB6F-4272-B051-5FEC4F0F5098}</x14:id>
        </ext>
      </extLst>
    </cfRule>
  </conditionalFormatting>
  <conditionalFormatting sqref="P13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{11CDAE84-6147-47B7-99E6-9586CCFE1DBA}</x14:id>
        </ext>
      </extLst>
    </cfRule>
  </conditionalFormatting>
  <conditionalFormatting sqref="P4:P15">
    <cfRule type="dataBar" priority="4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{DD85B91F-BF2F-49F6-B320-B1874021C1F5}</x14:id>
        </ext>
      </extLst>
    </cfRule>
  </conditionalFormatting>
  <conditionalFormatting sqref="P4:P15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{61E15E56-DDC8-44B3-B413-CF46E2FA638F}</x14:id>
        </ext>
      </extLst>
    </cfRule>
  </conditionalFormatting>
  <conditionalFormatting sqref="X4:X15">
    <cfRule type="dataBar" priority="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{663D141C-F91B-4E0D-AE55-5AF4A0BB3047}</x14:id>
        </ext>
      </extLst>
    </cfRule>
  </conditionalFormatting>
  <conditionalFormatting sqref="Z3:Z15 Y17:Y1048576 Y1">
    <cfRule type="dataBar" priority="5">
      <dataBar>
        <cfvo type="min"/>
        <cfvo type="max"/>
        <color rgb="FF90CA90"/>
      </dataBar>
      <extLst>
        <ext xmlns:x14="http://schemas.microsoft.com/office/spreadsheetml/2009/9/main" uri="{B025F937-C7B1-47D3-B67F-A62EFF666E3E}">
          <x14:id>{A1DD378A-61CA-4023-BAA9-E7E99A40C252}</x14:id>
        </ext>
      </extLst>
    </cfRule>
  </conditionalFormatting>
  <conditionalFormatting sqref="AD4:AD15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{CF520217-1AB4-489D-894E-1D88C5B6DDBD}</x14:id>
        </ext>
      </extLst>
    </cfRule>
  </conditionalFormatting>
  <conditionalFormatting sqref="AE4:AE15">
    <cfRule type="dataBar" priority="3">
      <dataBar>
        <cfvo type="min"/>
        <cfvo type="max"/>
        <color rgb="FFD68484"/>
      </dataBar>
      <extLst>
        <ext xmlns:x14="http://schemas.microsoft.com/office/spreadsheetml/2009/9/main" uri="{B025F937-C7B1-47D3-B67F-A62EFF666E3E}">
          <x14:id>{CF61EE57-E31F-4F9F-BD87-6483C89DE08D}</x14:id>
        </ext>
      </extLst>
    </cfRule>
  </conditionalFormatting>
  <conditionalFormatting sqref="X17:X1048576 X1 Y3:Y15">
    <cfRule type="dataBar" priority="420">
      <dataBar>
        <cfvo type="min"/>
        <cfvo type="max"/>
        <color rgb="FF41A541"/>
      </dataBar>
      <extLst>
        <ext xmlns:x14="http://schemas.microsoft.com/office/spreadsheetml/2009/9/main" uri="{B025F937-C7B1-47D3-B67F-A62EFF666E3E}">
          <x14:id>{AF4C78B2-0AEB-412F-A366-792E5CD57641}</x14:id>
        </ext>
      </extLst>
    </cfRule>
  </conditionalFormatting>
  <conditionalFormatting sqref="W1:W104857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{C60727B2-0A45-4B2B-8AAF-F329FA24D5E0}</x14:id>
        </ext>
      </extLst>
    </cfRule>
  </conditionalFormatting>
  <conditionalFormatting sqref="V1:V15 V17:V1048576">
    <cfRule type="dataBar" priority="1">
      <dataBar>
        <cfvo type="min"/>
        <cfvo type="max"/>
        <color rgb="FF004F8A"/>
      </dataBar>
      <extLst>
        <ext xmlns:x14="http://schemas.microsoft.com/office/spreadsheetml/2009/9/main" uri="{B025F937-C7B1-47D3-B67F-A62EFF666E3E}">
          <x14:id>{8BDE901E-3B4A-423E-9343-82DD9CD18588}</x14:id>
        </ext>
      </extLst>
    </cfRule>
  </conditionalFormatting>
  <dataValidations count="3">
    <dataValidation type="list" allowBlank="1" showInputMessage="1" showErrorMessage="1" sqref="D19 D4:D15" xr:uid="{BE537E2B-927B-4112-BB01-449DA84C2178}">
      <formula1>INDIRECT("Elements")</formula1>
    </dataValidation>
    <dataValidation type="list" allowBlank="1" showInputMessage="1" showErrorMessage="1" sqref="C19 C4:C15" xr:uid="{D74BECAF-EC32-42B9-98CA-8C0E09296E39}">
      <formula1>INDIRECT("Rarities")</formula1>
    </dataValidation>
    <dataValidation type="list" allowBlank="1" showInputMessage="1" showErrorMessage="1" sqref="J19 M19 J4:J15 M4:M15" xr:uid="{0834FEBA-5879-44C1-9661-4646C71776D7}">
      <formula1>INDIRECT("Abilities[Name]")</formula1>
    </dataValidation>
  </dataValidations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B801E3-EE0C-4688-B851-3645CA7A4F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E14:E15 E4:E12</xm:sqref>
        </x14:conditionalFormatting>
        <x14:conditionalFormatting xmlns:xm="http://schemas.microsoft.com/office/excel/2006/main">
          <x14:cfRule type="dataBar" id="{E097EE01-DF39-4224-A8FF-CBB9894C3B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F14:F15 F4:F12</xm:sqref>
        </x14:conditionalFormatting>
        <x14:conditionalFormatting xmlns:xm="http://schemas.microsoft.com/office/excel/2006/main">
          <x14:cfRule type="dataBar" id="{E2E1872C-0D86-426B-A73B-50919170EB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G14:G15 G4:G12</xm:sqref>
        </x14:conditionalFormatting>
        <x14:conditionalFormatting xmlns:xm="http://schemas.microsoft.com/office/excel/2006/main">
          <x14:cfRule type="dataBar" id="{79755362-403E-4F0F-97B5-BA65F1D387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H14:H15 H4:H12</xm:sqref>
        </x14:conditionalFormatting>
        <x14:conditionalFormatting xmlns:xm="http://schemas.microsoft.com/office/excel/2006/main">
          <x14:cfRule type="dataBar" id="{AB105505-D140-4DD9-808A-5FAC725D39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I14:I15 I4:I12</xm:sqref>
        </x14:conditionalFormatting>
        <x14:conditionalFormatting xmlns:xm="http://schemas.microsoft.com/office/excel/2006/main">
          <x14:cfRule type="dataBar" id="{B99326CA-AD29-4015-9598-7A4A85E212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P14:P15 P4:P12</xm:sqref>
        </x14:conditionalFormatting>
        <x14:conditionalFormatting xmlns:xm="http://schemas.microsoft.com/office/excel/2006/main">
          <x14:cfRule type="dataBar" id="{94A54BDE-E336-41DC-A2BE-13C268B579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E19</xm:sqref>
        </x14:conditionalFormatting>
        <x14:conditionalFormatting xmlns:xm="http://schemas.microsoft.com/office/excel/2006/main">
          <x14:cfRule type="dataBar" id="{268C670A-4A5B-459A-BB8D-846BED6D0F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</xm:sqref>
        </x14:conditionalFormatting>
        <x14:conditionalFormatting xmlns:xm="http://schemas.microsoft.com/office/excel/2006/main">
          <x14:cfRule type="dataBar" id="{7DF24417-E14F-4D12-850E-4EE4580BDF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G19</xm:sqref>
        </x14:conditionalFormatting>
        <x14:conditionalFormatting xmlns:xm="http://schemas.microsoft.com/office/excel/2006/main">
          <x14:cfRule type="dataBar" id="{81914150-5C82-4CC2-8807-C8E854576D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H19</xm:sqref>
        </x14:conditionalFormatting>
        <x14:conditionalFormatting xmlns:xm="http://schemas.microsoft.com/office/excel/2006/main">
          <x14:cfRule type="dataBar" id="{A287B6C2-1271-477D-9A8F-C97EBC6F2F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</xm:sqref>
        </x14:conditionalFormatting>
        <x14:conditionalFormatting xmlns:xm="http://schemas.microsoft.com/office/excel/2006/main">
          <x14:cfRule type="dataBar" id="{6EFE2FAC-C574-47AA-9DC0-0BFFA49FF6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P19</xm:sqref>
        </x14:conditionalFormatting>
        <x14:conditionalFormatting xmlns:xm="http://schemas.microsoft.com/office/excel/2006/main">
          <x14:cfRule type="dataBar" id="{7E64F5A1-0608-4858-A50E-7A5067F0DA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E13</xm:sqref>
        </x14:conditionalFormatting>
        <x14:conditionalFormatting xmlns:xm="http://schemas.microsoft.com/office/excel/2006/main">
          <x14:cfRule type="dataBar" id="{F16F3C12-3ACC-47B8-A854-B27DAAE967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F13</xm:sqref>
        </x14:conditionalFormatting>
        <x14:conditionalFormatting xmlns:xm="http://schemas.microsoft.com/office/excel/2006/main">
          <x14:cfRule type="dataBar" id="{423AC5DE-692A-41C3-AD9A-3880AE186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</xm:sqref>
        </x14:conditionalFormatting>
        <x14:conditionalFormatting xmlns:xm="http://schemas.microsoft.com/office/excel/2006/main">
          <x14:cfRule type="dataBar" id="{37264A91-AC41-4178-9BBD-448A19C0B9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H13</xm:sqref>
        </x14:conditionalFormatting>
        <x14:conditionalFormatting xmlns:xm="http://schemas.microsoft.com/office/excel/2006/main">
          <x14:cfRule type="dataBar" id="{FE28688E-CB6F-4272-B051-5FEC4F0F50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</xm:sqref>
        </x14:conditionalFormatting>
        <x14:conditionalFormatting xmlns:xm="http://schemas.microsoft.com/office/excel/2006/main">
          <x14:cfRule type="dataBar" id="{11CDAE84-6147-47B7-99E6-9586CCFE1D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P13</xm:sqref>
        </x14:conditionalFormatting>
        <x14:conditionalFormatting xmlns:xm="http://schemas.microsoft.com/office/excel/2006/main">
          <x14:cfRule type="dataBar" id="{DD85B91F-BF2F-49F6-B320-B1874021C1F5}">
            <x14:dataBar minLength="0" maxLength="100" border="1" negativeBarColorSameAsPositive="1" negativeBarBorderColorSameAsPositive="0" axisPosition="none">
              <x14:cfvo type="autoMin"/>
              <x14:cfvo type="autoMax"/>
              <x14:borderColor rgb="FFFFB628"/>
              <x14:negativeBorderColor rgb="FF638EC6"/>
            </x14:dataBar>
          </x14:cfRule>
          <xm:sqref>P4:P15</xm:sqref>
        </x14:conditionalFormatting>
        <x14:conditionalFormatting xmlns:xm="http://schemas.microsoft.com/office/excel/2006/main">
          <x14:cfRule type="dataBar" id="{61E15E56-DDC8-44B3-B413-CF46E2FA638F}">
            <x14:dataBar minLength="0" maxLength="100" gradient="0" negativeBarColorSameAsPositive="1" axisPosition="none">
              <x14:cfvo type="autoMin"/>
              <x14:cfvo type="autoMax"/>
            </x14:dataBar>
          </x14:cfRule>
          <xm:sqref>P4:P15</xm:sqref>
        </x14:conditionalFormatting>
        <x14:conditionalFormatting xmlns:xm="http://schemas.microsoft.com/office/excel/2006/main">
          <x14:cfRule type="dataBar" id="{663D141C-F91B-4E0D-AE55-5AF4A0BB3047}">
            <x14:dataBar minLength="0" maxLength="100" gradient="0">
              <x14:cfvo type="autoMin"/>
              <x14:cfvo type="autoMax"/>
              <x14:negativeFillColor rgb="FFE2A6A6"/>
              <x14:axisColor rgb="FF000000"/>
            </x14:dataBar>
          </x14:cfRule>
          <xm:sqref>X4:X15</xm:sqref>
        </x14:conditionalFormatting>
        <x14:conditionalFormatting xmlns:xm="http://schemas.microsoft.com/office/excel/2006/main">
          <x14:cfRule type="dataBar" id="{A1DD378A-61CA-4023-BAA9-E7E99A40C2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Z3:Z15 Y17:Y1048576 Y1</xm:sqref>
        </x14:conditionalFormatting>
        <x14:conditionalFormatting xmlns:xm="http://schemas.microsoft.com/office/excel/2006/main">
          <x14:cfRule type="dataBar" id="{CF520217-1AB4-489D-894E-1D88C5B6DD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AD4:AD15</xm:sqref>
        </x14:conditionalFormatting>
        <x14:conditionalFormatting xmlns:xm="http://schemas.microsoft.com/office/excel/2006/main">
          <x14:cfRule type="dataBar" id="{CF61EE57-E31F-4F9F-BD87-6483C89DE0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AE4:AE15</xm:sqref>
        </x14:conditionalFormatting>
        <x14:conditionalFormatting xmlns:xm="http://schemas.microsoft.com/office/excel/2006/main">
          <x14:cfRule type="dataBar" id="{AF4C78B2-0AEB-412F-A366-792E5CD576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X17:X1048576 X1 Y3:Y15</xm:sqref>
        </x14:conditionalFormatting>
        <x14:conditionalFormatting xmlns:xm="http://schemas.microsoft.com/office/excel/2006/main">
          <x14:cfRule type="dataBar" id="{C60727B2-0A45-4B2B-8AAF-F329FA24D5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W1:W1048576</xm:sqref>
        </x14:conditionalFormatting>
        <x14:conditionalFormatting xmlns:xm="http://schemas.microsoft.com/office/excel/2006/main">
          <x14:cfRule type="dataBar" id="{8BDE901E-3B4A-423E-9343-82DD9CD18588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V1:V15 V17:V1048576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77305-A894-4C69-A1DA-7FE642A0DAAE}">
  <dimension ref="B2:V30"/>
  <sheetViews>
    <sheetView workbookViewId="0">
      <selection activeCell="F9" sqref="F9"/>
    </sheetView>
  </sheetViews>
  <sheetFormatPr defaultRowHeight="15" x14ac:dyDescent="0.25"/>
  <cols>
    <col min="2" max="2" width="15.85546875" customWidth="1"/>
    <col min="3" max="3" width="3.28515625" customWidth="1"/>
    <col min="4" max="6" width="11" customWidth="1"/>
    <col min="7" max="7" width="10.5703125" customWidth="1"/>
    <col min="8" max="9" width="11" customWidth="1"/>
    <col min="10" max="10" width="3.5703125" customWidth="1"/>
    <col min="12" max="13" width="16.42578125" customWidth="1"/>
    <col min="16" max="16" width="11" customWidth="1"/>
    <col min="17" max="17" width="9.7109375" customWidth="1"/>
    <col min="18" max="18" width="14.140625" customWidth="1"/>
    <col min="19" max="19" width="9.28515625" customWidth="1"/>
    <col min="20" max="20" width="9.42578125" customWidth="1"/>
    <col min="21" max="21" width="12.28515625" customWidth="1"/>
    <col min="22" max="22" width="11.5703125" customWidth="1"/>
  </cols>
  <sheetData>
    <row r="2" spans="2:22" x14ac:dyDescent="0.25">
      <c r="B2" s="1" t="s">
        <v>86</v>
      </c>
    </row>
    <row r="3" spans="2:22" ht="62.25" x14ac:dyDescent="0.25">
      <c r="B3" s="30"/>
      <c r="C3" s="2" t="s">
        <v>87</v>
      </c>
      <c r="D3" s="31" t="str" cm="1">
        <f t="array" ref="D3">INDEX(Elements, COLUMN(D3)-COLUMN($D$3)+1)</f>
        <v>Normal</v>
      </c>
      <c r="E3" s="32" t="str" cm="1">
        <f t="array" ref="E3">INDEX(Elements, COLUMN(E3)-COLUMN($D$3)+1)</f>
        <v>Glitterbomb</v>
      </c>
      <c r="F3" s="32" t="str" cm="1">
        <f t="array" ref="F3">INDEX(Elements, COLUMN(F3)-COLUMN($D$3)+1)</f>
        <v>Cursed</v>
      </c>
      <c r="G3" s="32" t="str" cm="1">
        <f t="array" ref="G3">INDEX(Elements, COLUMN(G3)-COLUMN($D$3)+1)</f>
        <v>Canuck</v>
      </c>
      <c r="H3" s="32" t="str">
        <f>INDEX(Elements, COLUMN(H3)-COLUMN($D$3)+1)</f>
        <v>Muhraken</v>
      </c>
      <c r="I3" s="33" t="str" cm="1">
        <f t="array" ref="I3">INDEX(Elements, COLUMN(I3)-COLUMN($D$3)+1)</f>
        <v>Kahehran</v>
      </c>
    </row>
    <row r="4" spans="2:22" x14ac:dyDescent="0.25">
      <c r="B4" s="3" t="s">
        <v>88</v>
      </c>
    </row>
    <row r="5" spans="2:22" x14ac:dyDescent="0.25">
      <c r="B5" s="43" t="s">
        <v>38</v>
      </c>
      <c r="D5" s="35">
        <v>1</v>
      </c>
      <c r="E5" s="36">
        <v>1</v>
      </c>
      <c r="F5" s="36">
        <v>1</v>
      </c>
      <c r="G5" s="36">
        <v>1</v>
      </c>
      <c r="H5" s="36">
        <v>1</v>
      </c>
      <c r="I5" s="37">
        <v>2</v>
      </c>
    </row>
    <row r="6" spans="2:22" x14ac:dyDescent="0.25">
      <c r="B6" s="42" t="s">
        <v>64</v>
      </c>
      <c r="D6" s="38">
        <v>1</v>
      </c>
      <c r="E6" s="24">
        <v>1</v>
      </c>
      <c r="F6" s="24">
        <v>2</v>
      </c>
      <c r="G6" s="69">
        <v>1.25</v>
      </c>
      <c r="H6" s="25">
        <v>0.5</v>
      </c>
      <c r="I6" s="39">
        <v>2</v>
      </c>
    </row>
    <row r="7" spans="2:22" x14ac:dyDescent="0.25">
      <c r="B7" s="42" t="s">
        <v>69</v>
      </c>
      <c r="D7" s="38">
        <v>1</v>
      </c>
      <c r="E7" s="24">
        <v>1</v>
      </c>
      <c r="F7" s="24">
        <v>1</v>
      </c>
      <c r="G7" s="25">
        <v>0.5</v>
      </c>
      <c r="H7" s="25">
        <v>1.75</v>
      </c>
      <c r="I7" s="39">
        <v>2</v>
      </c>
      <c r="P7" t="s">
        <v>89</v>
      </c>
      <c r="Q7" s="70" t="s">
        <v>38</v>
      </c>
      <c r="R7" s="70" t="s">
        <v>64</v>
      </c>
      <c r="S7" s="70" t="s">
        <v>69</v>
      </c>
      <c r="T7" s="70" t="s">
        <v>76</v>
      </c>
      <c r="U7" s="70" t="s">
        <v>54</v>
      </c>
      <c r="V7" s="70" t="s">
        <v>59</v>
      </c>
    </row>
    <row r="8" spans="2:22" x14ac:dyDescent="0.25">
      <c r="B8" s="42" t="s">
        <v>76</v>
      </c>
      <c r="D8" s="38">
        <v>1</v>
      </c>
      <c r="E8" s="24">
        <v>2</v>
      </c>
      <c r="F8" s="24">
        <v>0.6</v>
      </c>
      <c r="G8" s="24">
        <v>1</v>
      </c>
      <c r="H8" s="24">
        <v>1.25</v>
      </c>
      <c r="I8" s="39">
        <v>2</v>
      </c>
      <c r="P8" s="71" t="s">
        <v>90</v>
      </c>
      <c r="Q8" s="72">
        <f t="shared" ref="Q8:V8" si="0">AVERAGE(D5:D10)</f>
        <v>1</v>
      </c>
      <c r="R8" s="72">
        <f t="shared" si="0"/>
        <v>1.0833333333333333</v>
      </c>
      <c r="S8" s="72">
        <f t="shared" si="0"/>
        <v>1.0166666666666666</v>
      </c>
      <c r="T8" s="72">
        <f t="shared" si="0"/>
        <v>1.0416666666666667</v>
      </c>
      <c r="U8" s="72">
        <f t="shared" si="0"/>
        <v>1.0416666666666667</v>
      </c>
      <c r="V8" s="72">
        <f t="shared" si="0"/>
        <v>2</v>
      </c>
    </row>
    <row r="9" spans="2:22" x14ac:dyDescent="0.25">
      <c r="B9" s="42" t="s">
        <v>54</v>
      </c>
      <c r="D9" s="38">
        <v>1</v>
      </c>
      <c r="E9" s="25">
        <v>0.5</v>
      </c>
      <c r="F9" s="25">
        <v>1</v>
      </c>
      <c r="G9" s="25">
        <v>1.5</v>
      </c>
      <c r="H9" s="25">
        <v>1</v>
      </c>
      <c r="I9" s="39">
        <v>2</v>
      </c>
      <c r="P9" s="73" t="s">
        <v>91</v>
      </c>
      <c r="Q9" s="74">
        <f>SUBTOTAL(109,Table9[Normal])</f>
        <v>1</v>
      </c>
      <c r="R9" s="74">
        <f>SUBTOTAL(109,Table9[Glitterbomb])</f>
        <v>1.0833333333333333</v>
      </c>
      <c r="S9" s="74">
        <f>SUBTOTAL(109,Table9[Cursed])</f>
        <v>1.0166666666666666</v>
      </c>
      <c r="T9" s="74">
        <f>SUBTOTAL(109,Table9[Canuck])</f>
        <v>1.0416666666666667</v>
      </c>
      <c r="U9" s="74">
        <f>SUBTOTAL(109,Table9[Muhraken])</f>
        <v>1.0416666666666667</v>
      </c>
      <c r="V9" s="74">
        <f>SUBTOTAL(109,Table9[Kahehran])</f>
        <v>2</v>
      </c>
    </row>
    <row r="10" spans="2:22" x14ac:dyDescent="0.25">
      <c r="B10" s="44" t="s">
        <v>59</v>
      </c>
      <c r="D10" s="40">
        <v>1</v>
      </c>
      <c r="E10" s="34">
        <v>1</v>
      </c>
      <c r="F10" s="34">
        <v>0.5</v>
      </c>
      <c r="G10" s="34">
        <v>1</v>
      </c>
      <c r="H10" s="34">
        <v>0.75</v>
      </c>
      <c r="I10" s="41">
        <v>2</v>
      </c>
    </row>
    <row r="12" spans="2:22" x14ac:dyDescent="0.25">
      <c r="B12" s="14"/>
      <c r="C12" s="14"/>
    </row>
    <row r="13" spans="2:22" x14ac:dyDescent="0.25">
      <c r="L13" s="1" t="s">
        <v>92</v>
      </c>
    </row>
    <row r="14" spans="2:22" x14ac:dyDescent="0.25">
      <c r="G14" s="14"/>
      <c r="H14" s="14"/>
      <c r="L14" t="s">
        <v>4</v>
      </c>
      <c r="M14" t="s">
        <v>93</v>
      </c>
    </row>
    <row r="15" spans="2:22" x14ac:dyDescent="0.25">
      <c r="B15" s="24"/>
      <c r="L15" t="s">
        <v>94</v>
      </c>
      <c r="M15">
        <v>0</v>
      </c>
    </row>
    <row r="16" spans="2:22" x14ac:dyDescent="0.25">
      <c r="B16" t="s">
        <v>95</v>
      </c>
      <c r="L16" t="s">
        <v>96</v>
      </c>
      <c r="M16">
        <v>6</v>
      </c>
    </row>
    <row r="17" spans="2:13" x14ac:dyDescent="0.25">
      <c r="L17" t="s">
        <v>97</v>
      </c>
      <c r="M17">
        <v>5</v>
      </c>
    </row>
    <row r="18" spans="2:13" x14ac:dyDescent="0.25">
      <c r="D18" s="14"/>
      <c r="H18" s="14"/>
      <c r="L18" t="s">
        <v>98</v>
      </c>
      <c r="M18">
        <v>8</v>
      </c>
    </row>
    <row r="19" spans="2:13" x14ac:dyDescent="0.25">
      <c r="F19" s="14"/>
      <c r="G19" s="14"/>
      <c r="H19" s="14"/>
      <c r="L19" t="s">
        <v>99</v>
      </c>
      <c r="M19">
        <v>8</v>
      </c>
    </row>
    <row r="20" spans="2:13" x14ac:dyDescent="0.25">
      <c r="L20" t="s">
        <v>100</v>
      </c>
      <c r="M20">
        <v>2</v>
      </c>
    </row>
    <row r="21" spans="2:13" x14ac:dyDescent="0.25">
      <c r="E21" s="14"/>
      <c r="L21" t="s">
        <v>101</v>
      </c>
      <c r="M21">
        <v>3</v>
      </c>
    </row>
    <row r="22" spans="2:13" x14ac:dyDescent="0.25">
      <c r="L22" t="s">
        <v>102</v>
      </c>
      <c r="M22">
        <v>9</v>
      </c>
    </row>
    <row r="23" spans="2:13" x14ac:dyDescent="0.25">
      <c r="G23" s="14"/>
      <c r="H23" s="14"/>
      <c r="L23" t="s">
        <v>103</v>
      </c>
      <c r="M23">
        <v>10</v>
      </c>
    </row>
    <row r="28" spans="2:13" x14ac:dyDescent="0.25">
      <c r="B28" t="s">
        <v>104</v>
      </c>
    </row>
    <row r="29" spans="2:13" x14ac:dyDescent="0.25">
      <c r="B29" t="s">
        <v>37</v>
      </c>
    </row>
    <row r="30" spans="2:13" x14ac:dyDescent="0.25">
      <c r="B30" t="s">
        <v>53</v>
      </c>
    </row>
  </sheetData>
  <conditionalFormatting sqref="D5:I10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DEC60-2049-4911-B177-561F1DFDECCE}">
  <dimension ref="B2:S32"/>
  <sheetViews>
    <sheetView workbookViewId="0">
      <selection activeCell="G25" sqref="G25"/>
    </sheetView>
  </sheetViews>
  <sheetFormatPr defaultRowHeight="15" outlineLevelCol="1" x14ac:dyDescent="0.25"/>
  <cols>
    <col min="2" max="2" width="24.42578125" customWidth="1"/>
    <col min="3" max="3" width="14.5703125" customWidth="1"/>
    <col min="4" max="4" width="9.5703125" hidden="1" customWidth="1" outlineLevel="1"/>
    <col min="5" max="5" width="8.42578125" customWidth="1" collapsed="1"/>
    <col min="6" max="6" width="11.140625" customWidth="1"/>
    <col min="7" max="7" width="10.85546875" customWidth="1"/>
    <col min="8" max="8" width="16.7109375" customWidth="1"/>
    <col min="9" max="9" width="8.140625" customWidth="1" outlineLevel="1"/>
    <col min="10" max="10" width="9" customWidth="1"/>
    <col min="11" max="13" width="14.42578125" customWidth="1" outlineLevel="1"/>
    <col min="14" max="14" width="14.42578125" customWidth="1"/>
    <col min="15" max="15" width="12.85546875" customWidth="1"/>
  </cols>
  <sheetData>
    <row r="2" spans="2:15" x14ac:dyDescent="0.25">
      <c r="B2" s="1" t="s">
        <v>105</v>
      </c>
      <c r="K2" t="s">
        <v>106</v>
      </c>
    </row>
    <row r="3" spans="2:15" s="22" customFormat="1" ht="45" x14ac:dyDescent="0.25">
      <c r="B3" s="27" t="s">
        <v>4</v>
      </c>
      <c r="C3" s="27" t="s">
        <v>6</v>
      </c>
      <c r="D3" s="27" t="s">
        <v>107</v>
      </c>
      <c r="E3" s="27" t="s">
        <v>108</v>
      </c>
      <c r="F3" s="27" t="s">
        <v>109</v>
      </c>
      <c r="G3" s="27" t="s">
        <v>110</v>
      </c>
      <c r="H3" s="27" t="s">
        <v>111</v>
      </c>
      <c r="I3" s="27" t="s">
        <v>112</v>
      </c>
      <c r="J3" s="27" t="s">
        <v>113</v>
      </c>
      <c r="K3" s="28" t="s">
        <v>114</v>
      </c>
      <c r="L3" s="28" t="s">
        <v>115</v>
      </c>
      <c r="M3" s="28" t="s">
        <v>93</v>
      </c>
      <c r="N3" s="28" t="s">
        <v>116</v>
      </c>
      <c r="O3" s="28" t="s">
        <v>117</v>
      </c>
    </row>
    <row r="4" spans="2:15" x14ac:dyDescent="0.25">
      <c r="B4" s="24" t="s">
        <v>77</v>
      </c>
      <c r="C4" t="s">
        <v>76</v>
      </c>
      <c r="D4">
        <f>MATCH(Abilities[[#This Row],[Element]], Elements, 0)</f>
        <v>4</v>
      </c>
      <c r="E4">
        <v>5</v>
      </c>
      <c r="F4">
        <v>12</v>
      </c>
      <c r="G4">
        <v>18</v>
      </c>
      <c r="H4" t="s">
        <v>103</v>
      </c>
      <c r="I4">
        <f>MATCH(Abilities[[#This Row],[Special Effect]], SpecialEffects[Name], 0)</f>
        <v>9</v>
      </c>
      <c r="J4" s="4">
        <v>0.8</v>
      </c>
      <c r="K4">
        <f>AVERAGE(Abilities[[#This Row],[Min Damage]:[Max Damage]])</f>
        <v>15</v>
      </c>
      <c r="L4">
        <f>IF(Abilities[[#This Row],[Special Effect]]="Hit Chance", Abilities[[#This Row],[Basic Expected Damage]]*Abilities[[#This Row],[Effect Chance]], Abilities[[#This Row],[Basic Expected Damage]])</f>
        <v>15</v>
      </c>
      <c r="M4" cm="1">
        <f t="array" ref="M4">INDEX(SpecialEffects[Utility Bonus], Abilities[[#This Row],[Special ID]])*Abilities[[#This Row],[Effect Chance]]</f>
        <v>8</v>
      </c>
      <c r="N4">
        <f>Abilities[[#This Row],[Expected Damage with Chance]]+Abilities[[#This Row],[Utility Bonus]]</f>
        <v>23</v>
      </c>
      <c r="O4" s="20">
        <f>Abilities[[#This Row],[Utility]]/Abilities[[#This Row],[Stamina Cost]]</f>
        <v>4.5999999999999996</v>
      </c>
    </row>
    <row r="5" spans="2:15" x14ac:dyDescent="0.25">
      <c r="B5" s="24" t="s">
        <v>40</v>
      </c>
      <c r="C5" t="s">
        <v>38</v>
      </c>
      <c r="D5">
        <f>MATCH(Abilities[[#This Row],[Element]], Elements, 0)</f>
        <v>1</v>
      </c>
      <c r="E5">
        <v>3</v>
      </c>
      <c r="F5">
        <v>8</v>
      </c>
      <c r="G5">
        <v>13</v>
      </c>
      <c r="H5" t="s">
        <v>99</v>
      </c>
      <c r="I5">
        <f>MATCH(Abilities[[#This Row],[Special Effect]], SpecialEffects[Name], 0)</f>
        <v>5</v>
      </c>
      <c r="J5" s="4">
        <v>0.75</v>
      </c>
      <c r="K5">
        <f>AVERAGE(Abilities[[#This Row],[Min Damage]:[Max Damage]])</f>
        <v>10.5</v>
      </c>
      <c r="L5">
        <f>IF(Abilities[[#This Row],[Special Effect]]="Hit Chance", Abilities[[#This Row],[Basic Expected Damage]]*Abilities[[#This Row],[Effect Chance]], Abilities[[#This Row],[Basic Expected Damage]])</f>
        <v>10.5</v>
      </c>
      <c r="M5" cm="1">
        <f t="array" ref="M5">INDEX(SpecialEffects[Utility Bonus], Abilities[[#This Row],[Special ID]])*Abilities[[#This Row],[Effect Chance]]</f>
        <v>6</v>
      </c>
      <c r="N5">
        <f>Abilities[[#This Row],[Expected Damage with Chance]]+Abilities[[#This Row],[Utility Bonus]]</f>
        <v>16.5</v>
      </c>
      <c r="O5" s="20">
        <f>Abilities[[#This Row],[Utility]]/Abilities[[#This Row],[Stamina Cost]]</f>
        <v>5.5</v>
      </c>
    </row>
    <row r="6" spans="2:15" x14ac:dyDescent="0.25">
      <c r="B6" s="24" t="s">
        <v>79</v>
      </c>
      <c r="C6" t="s">
        <v>76</v>
      </c>
      <c r="D6">
        <f>MATCH(Abilities[[#This Row],[Element]], Elements, 0)</f>
        <v>4</v>
      </c>
      <c r="E6">
        <v>3</v>
      </c>
      <c r="F6">
        <v>4</v>
      </c>
      <c r="G6">
        <v>8</v>
      </c>
      <c r="H6" t="s">
        <v>98</v>
      </c>
      <c r="I6">
        <f>MATCH(Abilities[[#This Row],[Special Effect]], SpecialEffects[Name], 0)</f>
        <v>4</v>
      </c>
      <c r="J6" s="4">
        <v>1.2</v>
      </c>
      <c r="K6">
        <f>AVERAGE(Abilities[[#This Row],[Min Damage]:[Max Damage]])</f>
        <v>6</v>
      </c>
      <c r="L6">
        <f>IF(Abilities[[#This Row],[Special Effect]]="Hit Chance", Abilities[[#This Row],[Basic Expected Damage]]*Abilities[[#This Row],[Effect Chance]], Abilities[[#This Row],[Basic Expected Damage]])</f>
        <v>6</v>
      </c>
      <c r="M6" cm="1">
        <f t="array" ref="M6">INDEX(SpecialEffects[Utility Bonus], Abilities[[#This Row],[Special ID]])*Abilities[[#This Row],[Effect Chance]]</f>
        <v>9.6</v>
      </c>
      <c r="N6">
        <f>Abilities[[#This Row],[Expected Damage with Chance]]+Abilities[[#This Row],[Utility Bonus]]</f>
        <v>15.6</v>
      </c>
      <c r="O6" s="20">
        <f>Abilities[[#This Row],[Utility]]/Abilities[[#This Row],[Stamina Cost]]</f>
        <v>5.2</v>
      </c>
    </row>
    <row r="7" spans="2:15" x14ac:dyDescent="0.25">
      <c r="B7" s="52" t="s">
        <v>50</v>
      </c>
      <c r="C7" t="s">
        <v>38</v>
      </c>
      <c r="D7">
        <f>MATCH(Abilities[[#This Row],[Element]], Elements, 0)</f>
        <v>1</v>
      </c>
      <c r="E7">
        <v>3</v>
      </c>
      <c r="F7">
        <v>5</v>
      </c>
      <c r="G7">
        <v>15</v>
      </c>
      <c r="H7" t="s">
        <v>94</v>
      </c>
      <c r="I7">
        <f>MATCH(Abilities[[#This Row],[Special Effect]], SpecialEffects[Name], 0)</f>
        <v>1</v>
      </c>
      <c r="J7" s="4">
        <v>0.75</v>
      </c>
      <c r="K7">
        <f>AVERAGE(Abilities[[#This Row],[Min Damage]:[Max Damage]])</f>
        <v>10</v>
      </c>
      <c r="L7">
        <f>IF(Abilities[[#This Row],[Special Effect]]="Hit Chance", Abilities[[#This Row],[Basic Expected Damage]]*Abilities[[#This Row],[Effect Chance]], Abilities[[#This Row],[Basic Expected Damage]])</f>
        <v>7.5</v>
      </c>
      <c r="M7" cm="1">
        <f t="array" ref="M7">INDEX(SpecialEffects[Utility Bonus], Abilities[[#This Row],[Special ID]])*Abilities[[#This Row],[Effect Chance]]</f>
        <v>0</v>
      </c>
      <c r="N7">
        <f>Abilities[[#This Row],[Expected Damage with Chance]]+Abilities[[#This Row],[Utility Bonus]]</f>
        <v>7.5</v>
      </c>
      <c r="O7" s="20">
        <f>Abilities[[#This Row],[Utility]]/Abilities[[#This Row],[Stamina Cost]]</f>
        <v>2.5</v>
      </c>
    </row>
    <row r="8" spans="2:15" x14ac:dyDescent="0.25">
      <c r="B8" s="54" t="s">
        <v>47</v>
      </c>
      <c r="C8" t="s">
        <v>54</v>
      </c>
      <c r="D8">
        <f>MATCH(Abilities[[#This Row],[Element]], Elements, 0)</f>
        <v>5</v>
      </c>
      <c r="E8">
        <v>2</v>
      </c>
      <c r="F8">
        <v>16</v>
      </c>
      <c r="G8">
        <v>22</v>
      </c>
      <c r="H8" t="s">
        <v>103</v>
      </c>
      <c r="I8" s="21">
        <f>MATCH(Abilities[[#This Row],[Special Effect]], SpecialEffects[Name], 0)</f>
        <v>9</v>
      </c>
      <c r="J8" s="4">
        <v>0.6</v>
      </c>
      <c r="K8">
        <f>AVERAGE(Abilities[[#This Row],[Min Damage]:[Max Damage]])</f>
        <v>19</v>
      </c>
      <c r="L8" s="21">
        <f>IF(Abilities[[#This Row],[Special Effect]]="Hit Chance", Abilities[[#This Row],[Basic Expected Damage]]*Abilities[[#This Row],[Effect Chance]], Abilities[[#This Row],[Basic Expected Damage]])</f>
        <v>19</v>
      </c>
      <c r="M8" s="21" cm="1">
        <f t="array" ref="M8">INDEX(SpecialEffects[Utility Bonus], Abilities[[#This Row],[Special ID]])*Abilities[[#This Row],[Effect Chance]]</f>
        <v>6</v>
      </c>
      <c r="N8" s="21">
        <f>Abilities[[#This Row],[Expected Damage with Chance]]+Abilities[[#This Row],[Utility Bonus]]</f>
        <v>25</v>
      </c>
      <c r="O8" s="20">
        <f>Abilities[[#This Row],[Utility]]/Abilities[[#This Row],[Stamina Cost]]</f>
        <v>12.5</v>
      </c>
    </row>
    <row r="9" spans="2:15" x14ac:dyDescent="0.25">
      <c r="B9" s="50" t="s">
        <v>48</v>
      </c>
      <c r="C9" t="s">
        <v>54</v>
      </c>
      <c r="D9">
        <f>MATCH(Abilities[[#This Row],[Element]], Elements, 0)</f>
        <v>5</v>
      </c>
      <c r="E9">
        <v>55</v>
      </c>
      <c r="F9">
        <v>4</v>
      </c>
      <c r="G9">
        <v>8</v>
      </c>
      <c r="H9" t="s">
        <v>98</v>
      </c>
      <c r="I9" s="21">
        <f>MATCH(Abilities[[#This Row],[Special Effect]], SpecialEffects[Name], 0)</f>
        <v>4</v>
      </c>
      <c r="J9" s="4">
        <v>0.6</v>
      </c>
      <c r="K9">
        <f>AVERAGE(Abilities[[#This Row],[Min Damage]:[Max Damage]])</f>
        <v>6</v>
      </c>
      <c r="L9" s="21">
        <f>IF(Abilities[[#This Row],[Special Effect]]="Hit Chance", Abilities[[#This Row],[Basic Expected Damage]]*Abilities[[#This Row],[Effect Chance]], Abilities[[#This Row],[Basic Expected Damage]])</f>
        <v>6</v>
      </c>
      <c r="M9" s="21" cm="1">
        <f t="array" ref="M9">INDEX(SpecialEffects[Utility Bonus], Abilities[[#This Row],[Special ID]])*Abilities[[#This Row],[Effect Chance]]</f>
        <v>4.8</v>
      </c>
      <c r="N9" s="21">
        <f>Abilities[[#This Row],[Expected Damage with Chance]]+Abilities[[#This Row],[Utility Bonus]]</f>
        <v>10.8</v>
      </c>
      <c r="O9" s="20">
        <f>Abilities[[#This Row],[Utility]]/Abilities[[#This Row],[Stamina Cost]]</f>
        <v>0.19636363636363638</v>
      </c>
    </row>
    <row r="10" spans="2:15" x14ac:dyDescent="0.25">
      <c r="B10" s="59" t="s">
        <v>60</v>
      </c>
      <c r="C10" t="s">
        <v>54</v>
      </c>
      <c r="D10">
        <f>MATCH(Abilities[[#This Row],[Element]], Elements, 0)</f>
        <v>5</v>
      </c>
      <c r="E10">
        <v>15</v>
      </c>
      <c r="F10">
        <v>4</v>
      </c>
      <c r="G10">
        <v>10</v>
      </c>
      <c r="H10" t="s">
        <v>102</v>
      </c>
      <c r="I10" s="21">
        <f>MATCH(Abilities[[#This Row],[Special Effect]], SpecialEffects[Name], 0)</f>
        <v>8</v>
      </c>
      <c r="J10" s="4">
        <v>0.8</v>
      </c>
      <c r="K10">
        <f>AVERAGE(Abilities[[#This Row],[Min Damage]:[Max Damage]])</f>
        <v>7</v>
      </c>
      <c r="L10" s="21">
        <f>IF(Abilities[[#This Row],[Special Effect]]="Hit Chance", Abilities[[#This Row],[Basic Expected Damage]]*Abilities[[#This Row],[Effect Chance]], Abilities[[#This Row],[Basic Expected Damage]])</f>
        <v>7</v>
      </c>
      <c r="M10" s="21" cm="1">
        <f t="array" ref="M10">INDEX(SpecialEffects[Utility Bonus], Abilities[[#This Row],[Special ID]])*Abilities[[#This Row],[Effect Chance]]</f>
        <v>7.2</v>
      </c>
      <c r="N10" s="21">
        <f>Abilities[[#This Row],[Expected Damage with Chance]]+Abilities[[#This Row],[Utility Bonus]]</f>
        <v>14.2</v>
      </c>
      <c r="O10" s="20">
        <f>Abilities[[#This Row],[Utility]]/Abilities[[#This Row],[Stamina Cost]]</f>
        <v>0.94666666666666666</v>
      </c>
    </row>
    <row r="11" spans="2:15" x14ac:dyDescent="0.25">
      <c r="B11" s="51" t="s">
        <v>61</v>
      </c>
      <c r="C11" t="s">
        <v>54</v>
      </c>
      <c r="D11">
        <f>MATCH(Abilities[[#This Row],[Element]], Elements, 0)</f>
        <v>5</v>
      </c>
      <c r="E11">
        <v>5</v>
      </c>
      <c r="F11">
        <v>8</v>
      </c>
      <c r="G11">
        <v>14</v>
      </c>
      <c r="H11" t="s">
        <v>98</v>
      </c>
      <c r="I11" s="21">
        <f>MATCH(Abilities[[#This Row],[Special Effect]], SpecialEffects[Name], 0)</f>
        <v>4</v>
      </c>
      <c r="J11" s="4">
        <v>1.6</v>
      </c>
      <c r="K11">
        <f>AVERAGE(Abilities[[#This Row],[Min Damage]:[Max Damage]])</f>
        <v>11</v>
      </c>
      <c r="L11" s="21">
        <f>IF(Abilities[[#This Row],[Special Effect]]="Hit Chance", Abilities[[#This Row],[Basic Expected Damage]]*Abilities[[#This Row],[Effect Chance]], Abilities[[#This Row],[Basic Expected Damage]])</f>
        <v>11</v>
      </c>
      <c r="M11" s="21" cm="1">
        <f t="array" ref="M11">INDEX(SpecialEffects[Utility Bonus], Abilities[[#This Row],[Special ID]])*Abilities[[#This Row],[Effect Chance]]</f>
        <v>12.8</v>
      </c>
      <c r="N11" s="21">
        <f>Abilities[[#This Row],[Expected Damage with Chance]]+Abilities[[#This Row],[Utility Bonus]]</f>
        <v>23.8</v>
      </c>
      <c r="O11" s="20">
        <f>Abilities[[#This Row],[Utility]]/Abilities[[#This Row],[Stamina Cost]]</f>
        <v>4.76</v>
      </c>
    </row>
    <row r="12" spans="2:15" x14ac:dyDescent="0.25">
      <c r="B12" s="59" t="s">
        <v>55</v>
      </c>
      <c r="C12" t="s">
        <v>54</v>
      </c>
      <c r="D12">
        <f>MATCH(Abilities[[#This Row],[Element]], Elements, 0)</f>
        <v>5</v>
      </c>
      <c r="E12">
        <v>5</v>
      </c>
      <c r="F12">
        <v>11</v>
      </c>
      <c r="G12">
        <v>16</v>
      </c>
      <c r="H12" t="s">
        <v>103</v>
      </c>
      <c r="I12" s="21">
        <f>MATCH(Abilities[[#This Row],[Special Effect]], SpecialEffects[Name], 0)</f>
        <v>9</v>
      </c>
      <c r="J12" s="4">
        <v>0.8</v>
      </c>
      <c r="K12">
        <f>AVERAGE(Abilities[[#This Row],[Min Damage]:[Max Damage]])</f>
        <v>13.5</v>
      </c>
      <c r="L12" s="21">
        <f>IF(Abilities[[#This Row],[Special Effect]]="Hit Chance", Abilities[[#This Row],[Basic Expected Damage]]*Abilities[[#This Row],[Effect Chance]], Abilities[[#This Row],[Basic Expected Damage]])</f>
        <v>13.5</v>
      </c>
      <c r="M12" s="21" cm="1">
        <f t="array" ref="M12">INDEX(SpecialEffects[Utility Bonus], Abilities[[#This Row],[Special ID]])*Abilities[[#This Row],[Effect Chance]]</f>
        <v>8</v>
      </c>
      <c r="N12" s="21">
        <f>Abilities[[#This Row],[Expected Damage with Chance]]+Abilities[[#This Row],[Utility Bonus]]</f>
        <v>21.5</v>
      </c>
      <c r="O12" s="20">
        <f>Abilities[[#This Row],[Utility]]/Abilities[[#This Row],[Stamina Cost]]</f>
        <v>4.3</v>
      </c>
    </row>
    <row r="13" spans="2:15" x14ac:dyDescent="0.25">
      <c r="B13" s="50" t="s">
        <v>56</v>
      </c>
      <c r="C13" t="s">
        <v>54</v>
      </c>
      <c r="D13">
        <f>MATCH(Abilities[[#This Row],[Element]], Elements, 0)</f>
        <v>5</v>
      </c>
      <c r="E13">
        <v>12</v>
      </c>
      <c r="F13">
        <v>4</v>
      </c>
      <c r="G13">
        <v>10</v>
      </c>
      <c r="H13" t="s">
        <v>96</v>
      </c>
      <c r="I13" s="21">
        <f>MATCH(Abilities[[#This Row],[Special Effect]], SpecialEffects[Name], 0)</f>
        <v>2</v>
      </c>
      <c r="J13" s="4">
        <v>0.6</v>
      </c>
      <c r="K13">
        <f>AVERAGE(Abilities[[#This Row],[Min Damage]:[Max Damage]])</f>
        <v>7</v>
      </c>
      <c r="L13" s="21">
        <f>IF(Abilities[[#This Row],[Special Effect]]="Hit Chance", Abilities[[#This Row],[Basic Expected Damage]]*Abilities[[#This Row],[Effect Chance]], Abilities[[#This Row],[Basic Expected Damage]])</f>
        <v>7</v>
      </c>
      <c r="M13" s="21" cm="1">
        <f t="array" ref="M13">INDEX(SpecialEffects[Utility Bonus], Abilities[[#This Row],[Special ID]])*Abilities[[#This Row],[Effect Chance]]</f>
        <v>3.5999999999999996</v>
      </c>
      <c r="N13" s="21">
        <f>Abilities[[#This Row],[Expected Damage with Chance]]+Abilities[[#This Row],[Utility Bonus]]</f>
        <v>10.6</v>
      </c>
      <c r="O13" s="20">
        <f>Abilities[[#This Row],[Utility]]/Abilities[[#This Row],[Stamina Cost]]</f>
        <v>0.8833333333333333</v>
      </c>
    </row>
    <row r="14" spans="2:15" x14ac:dyDescent="0.25">
      <c r="B14" t="s">
        <v>43</v>
      </c>
      <c r="C14" t="s">
        <v>64</v>
      </c>
      <c r="D14">
        <f>MATCH(Abilities[[#This Row],[Element]], Elements, 0)</f>
        <v>2</v>
      </c>
      <c r="E14">
        <v>10</v>
      </c>
      <c r="F14">
        <v>10</v>
      </c>
      <c r="G14">
        <v>22</v>
      </c>
      <c r="H14" t="s">
        <v>103</v>
      </c>
      <c r="I14" s="21">
        <f>MATCH(Abilities[[#This Row],[Special Effect]], SpecialEffects[Name], 0)</f>
        <v>9</v>
      </c>
      <c r="J14" s="4">
        <v>0.8</v>
      </c>
      <c r="K14">
        <f>AVERAGE(Abilities[[#This Row],[Min Damage]:[Max Damage]])</f>
        <v>16</v>
      </c>
      <c r="L14" s="21">
        <f>IF(Abilities[[#This Row],[Special Effect]]="Hit Chance", Abilities[[#This Row],[Basic Expected Damage]]*Abilities[[#This Row],[Effect Chance]], Abilities[[#This Row],[Basic Expected Damage]])</f>
        <v>16</v>
      </c>
      <c r="M14" s="21" cm="1">
        <f t="array" ref="M14">INDEX(SpecialEffects[Utility Bonus], Abilities[[#This Row],[Special ID]])*Abilities[[#This Row],[Effect Chance]]</f>
        <v>8</v>
      </c>
      <c r="N14" s="21">
        <f>Abilities[[#This Row],[Expected Damage with Chance]]+Abilities[[#This Row],[Utility Bonus]]</f>
        <v>24</v>
      </c>
      <c r="O14" s="20">
        <f>Abilities[[#This Row],[Utility]]/Abilities[[#This Row],[Stamina Cost]]</f>
        <v>2.4</v>
      </c>
    </row>
    <row r="15" spans="2:15" x14ac:dyDescent="0.25">
      <c r="B15" t="s">
        <v>66</v>
      </c>
      <c r="C15" t="s">
        <v>64</v>
      </c>
      <c r="D15">
        <f>MATCH(Abilities[[#This Row],[Element]], Elements, 0)</f>
        <v>2</v>
      </c>
      <c r="E15">
        <v>20</v>
      </c>
      <c r="F15">
        <v>18</v>
      </c>
      <c r="G15">
        <v>35</v>
      </c>
      <c r="H15" t="s">
        <v>102</v>
      </c>
      <c r="I15" s="21">
        <f>MATCH(Abilities[[#This Row],[Special Effect]], SpecialEffects[Name], 0)</f>
        <v>8</v>
      </c>
      <c r="J15" s="4">
        <v>0.7</v>
      </c>
      <c r="K15">
        <f>AVERAGE(Abilities[[#This Row],[Min Damage]:[Max Damage]])</f>
        <v>26.5</v>
      </c>
      <c r="L15" s="21">
        <f>IF(Abilities[[#This Row],[Special Effect]]="Hit Chance", Abilities[[#This Row],[Basic Expected Damage]]*Abilities[[#This Row],[Effect Chance]], Abilities[[#This Row],[Basic Expected Damage]])</f>
        <v>26.5</v>
      </c>
      <c r="M15" s="21" cm="1">
        <f t="array" ref="M15">INDEX(SpecialEffects[Utility Bonus], Abilities[[#This Row],[Special ID]])*Abilities[[#This Row],[Effect Chance]]</f>
        <v>6.3</v>
      </c>
      <c r="N15" s="21">
        <f>Abilities[[#This Row],[Expected Damage with Chance]]+Abilities[[#This Row],[Utility Bonus]]</f>
        <v>32.799999999999997</v>
      </c>
      <c r="O15" s="20">
        <f>Abilities[[#This Row],[Utility]]/Abilities[[#This Row],[Stamina Cost]]</f>
        <v>1.64</v>
      </c>
    </row>
    <row r="16" spans="2:15" x14ac:dyDescent="0.25">
      <c r="B16" t="s">
        <v>65</v>
      </c>
      <c r="C16" t="s">
        <v>64</v>
      </c>
      <c r="D16">
        <f>MATCH(Abilities[[#This Row],[Element]], Elements, 0)</f>
        <v>2</v>
      </c>
      <c r="E16">
        <v>10</v>
      </c>
      <c r="F16">
        <v>4</v>
      </c>
      <c r="G16">
        <v>30</v>
      </c>
      <c r="H16" t="s">
        <v>97</v>
      </c>
      <c r="I16" s="21">
        <f>MATCH(Abilities[[#This Row],[Special Effect]], SpecialEffects[Name], 0)</f>
        <v>3</v>
      </c>
      <c r="J16" s="4">
        <v>1</v>
      </c>
      <c r="K16">
        <f>AVERAGE(Abilities[[#This Row],[Min Damage]:[Max Damage]])</f>
        <v>17</v>
      </c>
      <c r="L16" s="21">
        <f>IF(Abilities[[#This Row],[Special Effect]]="Hit Chance", Abilities[[#This Row],[Basic Expected Damage]]*Abilities[[#This Row],[Effect Chance]], Abilities[[#This Row],[Basic Expected Damage]])</f>
        <v>17</v>
      </c>
      <c r="M16" s="21" cm="1">
        <f t="array" ref="M16">INDEX(SpecialEffects[Utility Bonus], Abilities[[#This Row],[Special ID]])*Abilities[[#This Row],[Effect Chance]]</f>
        <v>5</v>
      </c>
      <c r="N16" s="21">
        <f>Abilities[[#This Row],[Expected Damage with Chance]]+Abilities[[#This Row],[Utility Bonus]]</f>
        <v>22</v>
      </c>
      <c r="O16" s="20">
        <f>Abilities[[#This Row],[Utility]]/Abilities[[#This Row],[Stamina Cost]]</f>
        <v>2.2000000000000002</v>
      </c>
    </row>
    <row r="17" spans="2:19" x14ac:dyDescent="0.25">
      <c r="B17" s="49" t="s">
        <v>44</v>
      </c>
      <c r="C17" t="s">
        <v>64</v>
      </c>
      <c r="D17">
        <f>MATCH(Abilities[[#This Row],[Element]], Elements, 0)</f>
        <v>2</v>
      </c>
      <c r="E17">
        <v>20</v>
      </c>
      <c r="F17">
        <v>10</v>
      </c>
      <c r="G17">
        <v>25</v>
      </c>
      <c r="H17" t="s">
        <v>98</v>
      </c>
      <c r="I17" s="21">
        <f>MATCH(Abilities[[#This Row],[Special Effect]], SpecialEffects[Name], 0)</f>
        <v>4</v>
      </c>
      <c r="J17" s="4">
        <v>0.8</v>
      </c>
      <c r="K17">
        <f>AVERAGE(Abilities[[#This Row],[Min Damage]:[Max Damage]])</f>
        <v>17.5</v>
      </c>
      <c r="L17" s="21">
        <f>IF(Abilities[[#This Row],[Special Effect]]="Hit Chance", Abilities[[#This Row],[Basic Expected Damage]]*Abilities[[#This Row],[Effect Chance]], Abilities[[#This Row],[Basic Expected Damage]])</f>
        <v>17.5</v>
      </c>
      <c r="M17" s="21" cm="1">
        <f t="array" ref="M17">INDEX(SpecialEffects[Utility Bonus], Abilities[[#This Row],[Special ID]])*Abilities[[#This Row],[Effect Chance]]</f>
        <v>6.4</v>
      </c>
      <c r="N17" s="21">
        <f>Abilities[[#This Row],[Expected Damage with Chance]]+Abilities[[#This Row],[Utility Bonus]]</f>
        <v>23.9</v>
      </c>
      <c r="O17" s="20">
        <f>Abilities[[#This Row],[Utility]]/Abilities[[#This Row],[Stamina Cost]]</f>
        <v>1.1949999999999998</v>
      </c>
      <c r="S17" s="14"/>
    </row>
    <row r="18" spans="2:19" x14ac:dyDescent="0.25">
      <c r="B18" s="49" t="s">
        <v>71</v>
      </c>
      <c r="C18" t="s">
        <v>69</v>
      </c>
      <c r="D18">
        <f>MATCH(Abilities[[#This Row],[Element]], Elements, 0)</f>
        <v>3</v>
      </c>
      <c r="E18">
        <v>3</v>
      </c>
      <c r="F18">
        <v>12</v>
      </c>
      <c r="G18">
        <v>22</v>
      </c>
      <c r="H18" t="s">
        <v>103</v>
      </c>
      <c r="I18" s="21">
        <f>MATCH(Abilities[[#This Row],[Special Effect]], SpecialEffects[Name], 0)</f>
        <v>9</v>
      </c>
      <c r="J18" s="4">
        <v>0.75</v>
      </c>
      <c r="K18">
        <f>AVERAGE(Abilities[[#This Row],[Min Damage]:[Max Damage]])</f>
        <v>17</v>
      </c>
      <c r="L18" s="21">
        <f>IF(Abilities[[#This Row],[Special Effect]]="Hit Chance", Abilities[[#This Row],[Basic Expected Damage]]*Abilities[[#This Row],[Effect Chance]], Abilities[[#This Row],[Basic Expected Damage]])</f>
        <v>17</v>
      </c>
      <c r="M18" s="21" cm="1">
        <f t="array" ref="M18">INDEX(SpecialEffects[Utility Bonus], Abilities[[#This Row],[Special ID]])*Abilities[[#This Row],[Effect Chance]]</f>
        <v>7.5</v>
      </c>
      <c r="N18" s="21">
        <f>Abilities[[#This Row],[Expected Damage with Chance]]+Abilities[[#This Row],[Utility Bonus]]</f>
        <v>24.5</v>
      </c>
      <c r="O18" s="20">
        <f>Abilities[[#This Row],[Utility]]/Abilities[[#This Row],[Stamina Cost]]</f>
        <v>8.1666666666666661</v>
      </c>
    </row>
    <row r="19" spans="2:19" x14ac:dyDescent="0.25">
      <c r="B19" s="49" t="s">
        <v>70</v>
      </c>
      <c r="C19" t="s">
        <v>69</v>
      </c>
      <c r="D19">
        <f>MATCH(Abilities[[#This Row],[Element]], Elements, 0)</f>
        <v>3</v>
      </c>
      <c r="E19">
        <v>3</v>
      </c>
      <c r="F19">
        <v>12</v>
      </c>
      <c r="G19">
        <v>14</v>
      </c>
      <c r="H19" t="s">
        <v>101</v>
      </c>
      <c r="I19" s="21">
        <f>MATCH(Abilities[[#This Row],[Special Effect]], SpecialEffects[Name], 0)</f>
        <v>7</v>
      </c>
      <c r="J19" s="4">
        <v>0.75</v>
      </c>
      <c r="K19">
        <f>AVERAGE(Abilities[[#This Row],[Min Damage]:[Max Damage]])</f>
        <v>13</v>
      </c>
      <c r="L19" s="21">
        <f>IF(Abilities[[#This Row],[Special Effect]]="Hit Chance", Abilities[[#This Row],[Basic Expected Damage]]*Abilities[[#This Row],[Effect Chance]], Abilities[[#This Row],[Basic Expected Damage]])</f>
        <v>13</v>
      </c>
      <c r="M19" s="21" cm="1">
        <f t="array" ref="M19">INDEX(SpecialEffects[Utility Bonus], Abilities[[#This Row],[Special ID]])*Abilities[[#This Row],[Effect Chance]]</f>
        <v>2.25</v>
      </c>
      <c r="N19" s="21">
        <f>Abilities[[#This Row],[Expected Damage with Chance]]+Abilities[[#This Row],[Utility Bonus]]</f>
        <v>15.25</v>
      </c>
      <c r="O19" s="20">
        <f>Abilities[[#This Row],[Utility]]/Abilities[[#This Row],[Stamina Cost]]</f>
        <v>5.083333333333333</v>
      </c>
    </row>
    <row r="20" spans="2:19" x14ac:dyDescent="0.25">
      <c r="B20" s="49" t="s">
        <v>74</v>
      </c>
      <c r="C20" t="s">
        <v>69</v>
      </c>
      <c r="D20">
        <f>MATCH(Abilities[[#This Row],[Element]], Elements, 0)</f>
        <v>3</v>
      </c>
      <c r="E20">
        <v>2</v>
      </c>
      <c r="F20">
        <v>11</v>
      </c>
      <c r="G20">
        <v>21</v>
      </c>
      <c r="H20" t="s">
        <v>99</v>
      </c>
      <c r="I20" s="21">
        <f>MATCH(Abilities[[#This Row],[Special Effect]], SpecialEffects[Name], 0)</f>
        <v>5</v>
      </c>
      <c r="J20" s="4">
        <v>1</v>
      </c>
      <c r="K20">
        <f>AVERAGE(Abilities[[#This Row],[Min Damage]:[Max Damage]])</f>
        <v>16</v>
      </c>
      <c r="L20" s="21">
        <f>IF(Abilities[[#This Row],[Special Effect]]="Hit Chance", Abilities[[#This Row],[Basic Expected Damage]]*Abilities[[#This Row],[Effect Chance]], Abilities[[#This Row],[Basic Expected Damage]])</f>
        <v>16</v>
      </c>
      <c r="M20" s="21" cm="1">
        <f t="array" ref="M20">INDEX(SpecialEffects[Utility Bonus], Abilities[[#This Row],[Special ID]])*Abilities[[#This Row],[Effect Chance]]</f>
        <v>8</v>
      </c>
      <c r="N20" s="21">
        <f>Abilities[[#This Row],[Expected Damage with Chance]]+Abilities[[#This Row],[Utility Bonus]]</f>
        <v>24</v>
      </c>
      <c r="O20" s="20">
        <f>Abilities[[#This Row],[Utility]]/Abilities[[#This Row],[Stamina Cost]]</f>
        <v>12</v>
      </c>
    </row>
    <row r="21" spans="2:19" x14ac:dyDescent="0.25">
      <c r="B21" s="49" t="s">
        <v>39</v>
      </c>
      <c r="C21" t="s">
        <v>38</v>
      </c>
      <c r="D21">
        <f>MATCH(Abilities[[#This Row],[Element]], Elements, 0)</f>
        <v>1</v>
      </c>
      <c r="E21">
        <v>25</v>
      </c>
      <c r="F21">
        <v>22</v>
      </c>
      <c r="G21">
        <v>36</v>
      </c>
      <c r="H21" t="s">
        <v>101</v>
      </c>
      <c r="I21" s="21">
        <f>MATCH(Abilities[[#This Row],[Special Effect]], SpecialEffects[Name], 0)</f>
        <v>7</v>
      </c>
      <c r="J21" s="4">
        <v>0.75</v>
      </c>
      <c r="K21">
        <f>AVERAGE(Abilities[[#This Row],[Min Damage]:[Max Damage]])</f>
        <v>29</v>
      </c>
      <c r="L21" s="21">
        <f>IF(Abilities[[#This Row],[Special Effect]]="Hit Chance", Abilities[[#This Row],[Basic Expected Damage]]*Abilities[[#This Row],[Effect Chance]], Abilities[[#This Row],[Basic Expected Damage]])</f>
        <v>29</v>
      </c>
      <c r="M21" s="21" cm="1">
        <f t="array" ref="M21">INDEX(SpecialEffects[Utility Bonus], Abilities[[#This Row],[Special ID]])*Abilities[[#This Row],[Effect Chance]]</f>
        <v>2.25</v>
      </c>
      <c r="N21" s="21">
        <f>Abilities[[#This Row],[Expected Damage with Chance]]+Abilities[[#This Row],[Utility Bonus]]</f>
        <v>31.25</v>
      </c>
      <c r="O21" s="20">
        <f>Abilities[[#This Row],[Utility]]/Abilities[[#This Row],[Stamina Cost]]</f>
        <v>1.25</v>
      </c>
    </row>
    <row r="22" spans="2:19" x14ac:dyDescent="0.25">
      <c r="B22" t="s">
        <v>80</v>
      </c>
      <c r="E22">
        <f>SUBTOTAL(101,Abilities[Stamina Cost])</f>
        <v>11.166666666666666</v>
      </c>
      <c r="F22" s="14">
        <f>SUBTOTAL(101,Abilities[Min Damage])</f>
        <v>9.7222222222222214</v>
      </c>
      <c r="G22" s="14">
        <f>SUBTOTAL(101,Abilities[Max Damage])</f>
        <v>18.833333333333332</v>
      </c>
      <c r="J22" s="29">
        <f>SUBTOTAL(101,Abilities[Effect Chance])</f>
        <v>0.83611111111111114</v>
      </c>
      <c r="K22">
        <f>SUBTOTAL(101,Abilities[Basic Expected Damage])</f>
        <v>14.277777777777779</v>
      </c>
      <c r="O22" s="20">
        <f>SUBTOTAL(101,Abilities[Utility/Cost Ratio])</f>
        <v>4.1845202020202015</v>
      </c>
    </row>
    <row r="24" spans="2:19" x14ac:dyDescent="0.25">
      <c r="C24" s="14"/>
      <c r="J24" s="14"/>
    </row>
    <row r="25" spans="2:19" x14ac:dyDescent="0.25">
      <c r="B25" s="14"/>
      <c r="E25" s="14"/>
    </row>
    <row r="26" spans="2:19" x14ac:dyDescent="0.25">
      <c r="B26" s="14"/>
      <c r="G26" s="14"/>
    </row>
    <row r="27" spans="2:19" x14ac:dyDescent="0.25">
      <c r="C27" s="14"/>
    </row>
    <row r="28" spans="2:19" x14ac:dyDescent="0.25">
      <c r="C28" s="14"/>
      <c r="E28" s="14"/>
      <c r="F28" s="14"/>
      <c r="L28" s="14"/>
    </row>
    <row r="30" spans="2:19" x14ac:dyDescent="0.25">
      <c r="C30" s="14"/>
    </row>
    <row r="32" spans="2:19" x14ac:dyDescent="0.25">
      <c r="F32" s="14"/>
    </row>
  </sheetData>
  <conditionalFormatting sqref="N4:N21">
    <cfRule type="dataBar" priority="4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{5908D149-9FAA-4E2F-9AA0-D76653BBC22D}</x14:id>
        </ext>
      </extLst>
    </cfRule>
  </conditionalFormatting>
  <conditionalFormatting sqref="O4:O21">
    <cfRule type="dataBar" priority="42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{CD39D559-97A2-4FC1-91AE-DADEB07BF0D7}</x14:id>
        </ext>
      </extLst>
    </cfRule>
  </conditionalFormatting>
  <conditionalFormatting sqref="E4:E21">
    <cfRule type="dataBar" priority="42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{A4467A38-D064-4D71-B30F-B7FB7B021EE2}</x14:id>
        </ext>
      </extLst>
    </cfRule>
  </conditionalFormatting>
  <conditionalFormatting sqref="F4:G21">
    <cfRule type="dataBar" priority="4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{F9F2BB43-03BB-49C0-B5D2-CA898A8E859B}</x14:id>
        </ext>
      </extLst>
    </cfRule>
  </conditionalFormatting>
  <conditionalFormatting sqref="J4:J21">
    <cfRule type="dataBar" priority="4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{BB9410AD-1E00-4380-921A-BDFB0E686919}</x14:id>
        </ext>
      </extLst>
    </cfRule>
  </conditionalFormatting>
  <dataValidations count="2">
    <dataValidation type="list" allowBlank="1" showInputMessage="1" showErrorMessage="1" sqref="C4:C21" xr:uid="{BBE33ACA-770E-4E2D-9EA1-B447948B3C2F}">
      <formula1>INDIRECT("Elements")</formula1>
    </dataValidation>
    <dataValidation type="list" allowBlank="1" showInputMessage="1" showErrorMessage="1" sqref="H4:H21" xr:uid="{A5340962-A791-4EC1-B6CD-355B901AF9D9}">
      <formula1>INDIRECT("SpecialEffects[Name]")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908D149-9FAA-4E2F-9AA0-D76653BBC2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N4:N21</xm:sqref>
        </x14:conditionalFormatting>
        <x14:conditionalFormatting xmlns:xm="http://schemas.microsoft.com/office/excel/2006/main">
          <x14:cfRule type="dataBar" id="{CD39D559-97A2-4FC1-91AE-DADEB07BF0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O4:O21</xm:sqref>
        </x14:conditionalFormatting>
        <x14:conditionalFormatting xmlns:xm="http://schemas.microsoft.com/office/excel/2006/main">
          <x14:cfRule type="dataBar" id="{A4467A38-D064-4D71-B30F-B7FB7B021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E4:E21</xm:sqref>
        </x14:conditionalFormatting>
        <x14:conditionalFormatting xmlns:xm="http://schemas.microsoft.com/office/excel/2006/main">
          <x14:cfRule type="dataBar" id="{F9F2BB43-03BB-49C0-B5D2-CA898A8E85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F4:G21</xm:sqref>
        </x14:conditionalFormatting>
        <x14:conditionalFormatting xmlns:xm="http://schemas.microsoft.com/office/excel/2006/main">
          <x14:cfRule type="dataBar" id="{BB9410AD-1E00-4380-921A-BDFB0E6869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A0785-1672-426A-B460-819149522472}">
  <sheetPr>
    <outlinePr summaryRight="0"/>
  </sheetPr>
  <dimension ref="B1:CI364"/>
  <sheetViews>
    <sheetView zoomScale="70" zoomScaleNormal="70" workbookViewId="0">
      <selection activeCell="AV4" sqref="AV4"/>
    </sheetView>
  </sheetViews>
  <sheetFormatPr defaultRowHeight="15" outlineLevelCol="1" x14ac:dyDescent="0.25"/>
  <cols>
    <col min="1" max="1" width="4.85546875" customWidth="1"/>
    <col min="2" max="2" width="12.140625" customWidth="1"/>
    <col min="3" max="3" width="16.140625" customWidth="1"/>
    <col min="4" max="4" width="17.140625" customWidth="1" collapsed="1"/>
    <col min="5" max="5" width="12.42578125" hidden="1" customWidth="1" outlineLevel="1"/>
    <col min="6" max="6" width="14.28515625" hidden="1" customWidth="1" outlineLevel="1"/>
    <col min="8" max="8" width="6.5703125" customWidth="1"/>
    <col min="9" max="9" width="9" customWidth="1"/>
    <col min="10" max="10" width="12.42578125" customWidth="1"/>
    <col min="11" max="11" width="7.7109375" customWidth="1"/>
    <col min="12" max="12" width="9.42578125" customWidth="1"/>
    <col min="13" max="13" width="7.42578125" customWidth="1"/>
    <col min="14" max="14" width="8.140625" customWidth="1"/>
    <col min="15" max="15" width="6.42578125" customWidth="1" collapsed="1"/>
    <col min="16" max="16" width="8.5703125" hidden="1" customWidth="1" outlineLevel="1"/>
    <col min="17" max="17" width="7.5703125" hidden="1" customWidth="1" outlineLevel="1"/>
    <col min="18" max="18" width="7" hidden="1" customWidth="1" outlineLevel="1"/>
    <col min="19" max="19" width="7.140625" hidden="1" customWidth="1" outlineLevel="1"/>
    <col min="20" max="20" width="7.5703125" hidden="1" customWidth="1" outlineLevel="1"/>
    <col min="21" max="21" width="7.7109375" hidden="1" customWidth="1" outlineLevel="1"/>
    <col min="22" max="22" width="9.7109375" hidden="1" customWidth="1" outlineLevel="1"/>
    <col min="23" max="23" width="7.42578125" hidden="1" customWidth="1" outlineLevel="1"/>
    <col min="24" max="24" width="10" hidden="1" customWidth="1" outlineLevel="1"/>
    <col min="25" max="25" width="9" customWidth="1" collapsed="1"/>
    <col min="26" max="26" width="7.28515625" hidden="1" customWidth="1" outlineLevel="1"/>
    <col min="27" max="28" width="8.85546875" hidden="1" customWidth="1" outlineLevel="1"/>
    <col min="29" max="29" width="8.5703125" hidden="1" customWidth="1" outlineLevel="1"/>
    <col min="30" max="30" width="8.85546875" hidden="1" customWidth="1" outlineLevel="1"/>
    <col min="31" max="31" width="10.140625" hidden="1" customWidth="1" outlineLevel="1"/>
    <col min="32" max="32" width="13.5703125" hidden="1" customWidth="1" outlineLevel="1"/>
    <col min="33" max="34" width="12" hidden="1" customWidth="1" outlineLevel="1"/>
    <col min="35" max="35" width="15.42578125" hidden="1" customWidth="1" outlineLevel="1"/>
    <col min="36" max="36" width="10.85546875" customWidth="1" collapsed="1"/>
    <col min="37" max="37" width="10.85546875" hidden="1" customWidth="1" outlineLevel="1" collapsed="1"/>
    <col min="38" max="38" width="13" hidden="1" customWidth="1" outlineLevel="1"/>
    <col min="39" max="39" width="9.140625" hidden="1" customWidth="1" outlineLevel="1"/>
    <col min="40" max="40" width="11.5703125" hidden="1" customWidth="1" outlineLevel="1"/>
    <col min="41" max="44" width="9.140625" hidden="1" customWidth="1" outlineLevel="1"/>
    <col min="45" max="45" width="6.7109375" customWidth="1"/>
    <col min="50" max="50" width="6.7109375" customWidth="1"/>
    <col min="51" max="51" width="8.85546875" customWidth="1"/>
    <col min="52" max="52" width="6.5703125" customWidth="1" collapsed="1"/>
    <col min="53" max="53" width="9" hidden="1" customWidth="1" outlineLevel="1" collapsed="1"/>
    <col min="54" max="60" width="9.140625" hidden="1" customWidth="1" outlineLevel="1"/>
    <col min="61" max="61" width="9.85546875" hidden="1" customWidth="1" outlineLevel="1"/>
    <col min="62" max="62" width="9.140625" collapsed="1"/>
    <col min="63" max="63" width="7.28515625" hidden="1" customWidth="1" outlineLevel="1"/>
    <col min="64" max="65" width="8.42578125" hidden="1" customWidth="1" outlineLevel="1"/>
    <col min="66" max="70" width="9.140625" hidden="1" customWidth="1" outlineLevel="1"/>
    <col min="71" max="71" width="11" hidden="1" customWidth="1" outlineLevel="1"/>
    <col min="72" max="72" width="12.42578125" hidden="1" customWidth="1" outlineLevel="1"/>
    <col min="73" max="73" width="11.85546875" customWidth="1"/>
    <col min="74" max="74" width="11.85546875" customWidth="1" outlineLevel="1"/>
    <col min="75" max="75" width="16.5703125" customWidth="1" outlineLevel="1"/>
    <col min="76" max="78" width="9.140625" customWidth="1" outlineLevel="1"/>
    <col min="79" max="79" width="6.85546875" customWidth="1" outlineLevel="1"/>
    <col min="80" max="80" width="10.5703125" customWidth="1" outlineLevel="1"/>
    <col min="81" max="81" width="7.85546875" customWidth="1" outlineLevel="1"/>
    <col min="82" max="82" width="11.7109375" customWidth="1"/>
  </cols>
  <sheetData>
    <row r="1" spans="2:87" x14ac:dyDescent="0.25">
      <c r="H1" s="5" t="s">
        <v>118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6" t="s">
        <v>119</v>
      </c>
      <c r="Z1" s="6"/>
      <c r="AA1" s="6"/>
      <c r="AB1" s="6"/>
      <c r="AC1" s="6"/>
      <c r="AD1" s="6"/>
      <c r="AE1" s="6"/>
      <c r="AF1" s="6"/>
      <c r="AG1" s="7"/>
      <c r="AH1" s="7"/>
      <c r="AI1" s="7"/>
      <c r="AJ1" s="17" t="s">
        <v>120</v>
      </c>
      <c r="AK1" s="17"/>
      <c r="AL1" s="17"/>
      <c r="AM1" s="17"/>
      <c r="AN1" s="17" t="s">
        <v>121</v>
      </c>
      <c r="AO1" s="17"/>
      <c r="AP1" s="17"/>
      <c r="AQ1" s="17"/>
      <c r="AR1" s="17"/>
      <c r="AS1" s="8" t="s">
        <v>122</v>
      </c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9" t="s">
        <v>123</v>
      </c>
      <c r="BK1" s="9"/>
      <c r="BL1" s="9"/>
      <c r="BM1" s="9"/>
      <c r="BN1" s="9"/>
      <c r="BO1" s="9"/>
      <c r="BP1" s="9"/>
      <c r="BQ1" s="9"/>
      <c r="BR1" s="10"/>
      <c r="BS1" s="10"/>
      <c r="BT1" s="10"/>
      <c r="BU1" s="17" t="s">
        <v>124</v>
      </c>
      <c r="BV1" s="17"/>
      <c r="BW1" s="17"/>
      <c r="BX1" s="17"/>
      <c r="BY1" s="17" t="s">
        <v>121</v>
      </c>
      <c r="BZ1" s="17"/>
      <c r="CA1" s="17"/>
      <c r="CB1" s="17"/>
      <c r="CC1" s="17"/>
      <c r="CD1" s="17" t="s">
        <v>125</v>
      </c>
    </row>
    <row r="2" spans="2:87" ht="45" x14ac:dyDescent="0.25">
      <c r="B2" s="1" t="s">
        <v>126</v>
      </c>
      <c r="H2" s="11" t="s">
        <v>127</v>
      </c>
      <c r="I2" s="11" t="s">
        <v>128</v>
      </c>
      <c r="J2" s="11" t="s">
        <v>4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107</v>
      </c>
      <c r="Q2" s="13" t="s">
        <v>129</v>
      </c>
      <c r="R2" s="11" t="s">
        <v>13</v>
      </c>
      <c r="S2" s="13" t="s">
        <v>16</v>
      </c>
      <c r="T2" s="11" t="s">
        <v>130</v>
      </c>
      <c r="U2" s="13" t="s">
        <v>131</v>
      </c>
      <c r="V2" s="11" t="s">
        <v>132</v>
      </c>
      <c r="W2" s="11" t="s">
        <v>133</v>
      </c>
      <c r="X2" s="11" t="s">
        <v>134</v>
      </c>
      <c r="Y2" s="12" t="s">
        <v>135</v>
      </c>
      <c r="Z2" s="12" t="s">
        <v>136</v>
      </c>
      <c r="AA2" s="12" t="s">
        <v>107</v>
      </c>
      <c r="AB2" s="12" t="s">
        <v>108</v>
      </c>
      <c r="AC2" s="12" t="s">
        <v>109</v>
      </c>
      <c r="AD2" s="12" t="s">
        <v>110</v>
      </c>
      <c r="AE2" s="12" t="s">
        <v>137</v>
      </c>
      <c r="AF2" s="12" t="s">
        <v>138</v>
      </c>
      <c r="AG2" s="12" t="s">
        <v>139</v>
      </c>
      <c r="AH2" s="12" t="s">
        <v>140</v>
      </c>
      <c r="AI2" s="12" t="s">
        <v>141</v>
      </c>
      <c r="AJ2" s="11" t="s">
        <v>142</v>
      </c>
      <c r="AK2" s="11" t="s">
        <v>143</v>
      </c>
      <c r="AL2" s="11" t="s">
        <v>144</v>
      </c>
      <c r="AM2" s="11" t="s">
        <v>145</v>
      </c>
      <c r="AN2" s="11" t="s">
        <v>7</v>
      </c>
      <c r="AO2" s="11" t="s">
        <v>8</v>
      </c>
      <c r="AP2" s="11" t="s">
        <v>9</v>
      </c>
      <c r="AQ2" s="11" t="s">
        <v>10</v>
      </c>
      <c r="AR2" s="11" t="s">
        <v>11</v>
      </c>
      <c r="AS2" s="15" t="s">
        <v>127</v>
      </c>
      <c r="AT2" s="15" t="s">
        <v>128</v>
      </c>
      <c r="AU2" s="15" t="s">
        <v>4</v>
      </c>
      <c r="AV2" s="15" t="s">
        <v>7</v>
      </c>
      <c r="AW2" s="15" t="s">
        <v>8</v>
      </c>
      <c r="AX2" s="15" t="s">
        <v>9</v>
      </c>
      <c r="AY2" s="15" t="s">
        <v>10</v>
      </c>
      <c r="AZ2" s="15" t="s">
        <v>11</v>
      </c>
      <c r="BA2" s="15" t="s">
        <v>107</v>
      </c>
      <c r="BB2" s="16" t="s">
        <v>129</v>
      </c>
      <c r="BC2" s="15" t="s">
        <v>13</v>
      </c>
      <c r="BD2" s="16" t="s">
        <v>16</v>
      </c>
      <c r="BE2" s="15" t="s">
        <v>130</v>
      </c>
      <c r="BF2" s="16" t="s">
        <v>131</v>
      </c>
      <c r="BG2" s="15" t="s">
        <v>132</v>
      </c>
      <c r="BH2" s="15" t="s">
        <v>133</v>
      </c>
      <c r="BI2" s="15" t="s">
        <v>134</v>
      </c>
      <c r="BJ2" s="16" t="s">
        <v>135</v>
      </c>
      <c r="BK2" s="16" t="s">
        <v>136</v>
      </c>
      <c r="BL2" s="16" t="s">
        <v>107</v>
      </c>
      <c r="BM2" s="16" t="s">
        <v>108</v>
      </c>
      <c r="BN2" s="16" t="s">
        <v>109</v>
      </c>
      <c r="BO2" s="16" t="s">
        <v>110</v>
      </c>
      <c r="BP2" s="16" t="s">
        <v>137</v>
      </c>
      <c r="BQ2" s="16" t="s">
        <v>138</v>
      </c>
      <c r="BR2" s="16" t="s">
        <v>139</v>
      </c>
      <c r="BS2" s="16" t="s">
        <v>146</v>
      </c>
      <c r="BT2" s="16" t="s">
        <v>141</v>
      </c>
      <c r="BU2" s="15" t="s">
        <v>142</v>
      </c>
      <c r="BV2" s="15" t="s">
        <v>143</v>
      </c>
      <c r="BW2" s="15" t="s">
        <v>144</v>
      </c>
      <c r="BX2" s="15" t="s">
        <v>145</v>
      </c>
      <c r="BY2" s="15" t="s">
        <v>7</v>
      </c>
      <c r="BZ2" s="15" t="s">
        <v>8</v>
      </c>
      <c r="CA2" s="15" t="s">
        <v>9</v>
      </c>
      <c r="CB2" s="15" t="s">
        <v>10</v>
      </c>
      <c r="CC2" s="15" t="s">
        <v>11</v>
      </c>
      <c r="CD2" s="19" t="s">
        <v>147</v>
      </c>
    </row>
    <row r="3" spans="2:87" x14ac:dyDescent="0.25">
      <c r="B3" t="s">
        <v>148</v>
      </c>
      <c r="C3" t="s">
        <v>149</v>
      </c>
      <c r="D3" t="s">
        <v>150</v>
      </c>
      <c r="E3" t="s">
        <v>151</v>
      </c>
      <c r="F3" t="s">
        <v>152</v>
      </c>
      <c r="G3" t="s">
        <v>157</v>
      </c>
      <c r="H3">
        <f>IF($CD2="",IF(AJ2, H2+1, H2), 1)</f>
        <v>1</v>
      </c>
      <c r="I3" cm="1">
        <f t="array" ref="I3">IF(H3=H2, I2, INDEX(Parties[Player ID], H3))</f>
        <v>5</v>
      </c>
      <c r="J3" t="str" cm="1">
        <f t="array" ref="J3">IF(I3=I2,J2, INDEX(Monsters[Name], I3))</f>
        <v>Gunome</v>
      </c>
      <c r="K3" cm="1">
        <f t="array" ref="K3">IF(AND($H3=$H2, $CD2=""), AN2, INDEX(Monsters[Health], $I3))</f>
        <v>55</v>
      </c>
      <c r="L3" cm="1">
        <f t="array" ref="L3">IF(AND($H3=$H2, $CD2=""), AO2, INDEX(Monsters[Stamina], $I3))</f>
        <v>110</v>
      </c>
      <c r="M3" s="18" cm="1">
        <f t="array" ref="M3">IF(AND($H3=$H2, $CD2=""), AP2, INDEX(Monsters[Attack], $I3))</f>
        <v>165</v>
      </c>
      <c r="N3" s="18">
        <f>IF(AND($H3=$H2, $CD2=""), AQ2, INDEX(Monsters[Defense], $I3))</f>
        <v>125</v>
      </c>
      <c r="O3" s="18" cm="1">
        <f t="array" ref="O3">IF(AND($H3=$H2, $CD2=""), AR2, INDEX(Monsters[Luck], $I3))</f>
        <v>110</v>
      </c>
      <c r="P3" cm="1">
        <f t="array" ref="P3">IF(I3=I2, P2, MATCH(INDEX(Monsters[Element], I3), Elements, 0))</f>
        <v>5</v>
      </c>
      <c r="Q3" s="4" cm="1">
        <f t="array" ref="Q3">INDEX(Monsters[Chance to Use 2], I3)</f>
        <v>0.4</v>
      </c>
      <c r="R3" cm="1">
        <f t="array" ref="R3">INDEX(Monsters[Ability 1 ID], I3)</f>
        <v>9</v>
      </c>
      <c r="S3" cm="1">
        <f t="array" ref="S3">INDEX(Monsters[Ability 2 ID], I3)</f>
        <v>10</v>
      </c>
      <c r="T3" cm="1">
        <f t="array" ref="T3">INDEX(Abilities[Stamina Cost], R3)</f>
        <v>5</v>
      </c>
      <c r="U3" cm="1">
        <f t="array" ref="U3">INDEX(Abilities[Stamina Cost], S3)</f>
        <v>12</v>
      </c>
      <c r="V3">
        <f>IF(T3&lt;=U3, 1, 2)</f>
        <v>1</v>
      </c>
      <c r="W3">
        <f>MIN(T3:U3)</f>
        <v>5</v>
      </c>
      <c r="X3">
        <f>MAX(T3:U3)</f>
        <v>12</v>
      </c>
      <c r="Y3">
        <f ca="1">IF(L3&lt;X3, V3, 1 + (RAND()&lt;Q3))</f>
        <v>1</v>
      </c>
      <c r="Z3">
        <f ca="1">CHOOSE(Y3,R3,S3)</f>
        <v>9</v>
      </c>
      <c r="AA3" s="18" cm="1">
        <f t="array" aca="1" ref="AA3" ca="1">INDEX(Abilities[Element ID], $Z3)</f>
        <v>5</v>
      </c>
      <c r="AB3" s="18" cm="1">
        <f t="array" aca="1" ref="AB3" ca="1">INDEX(Abilities[Stamina Cost], $Z3)</f>
        <v>5</v>
      </c>
      <c r="AC3" s="18" cm="1">
        <f t="array" aca="1" ref="AC3" ca="1">INDEX(Abilities[Min Damage], $Z3)</f>
        <v>11</v>
      </c>
      <c r="AD3" s="18" cm="1">
        <f t="array" aca="1" ref="AD3" ca="1">INDEX(Abilities[Max Damage], $Z3)</f>
        <v>16</v>
      </c>
      <c r="AE3" s="14">
        <f ca="1">(AC3+(RAND()+RAND()+RAND())*(AD3-AC3)/3)*M3/100</f>
        <v>21.471553568722598</v>
      </c>
      <c r="AF3" t="str" cm="1">
        <f t="array" aca="1" ref="AF3" ca="1">INDEX(Abilities[Special Effect], Z3)</f>
        <v>Vampire</v>
      </c>
      <c r="AG3" t="b" cm="1">
        <f t="array" aca="1" ref="AG3" ca="1">RAND() &lt;INDEX(Abilities[Effect Chance], Z3)*O3/100</f>
        <v>1</v>
      </c>
      <c r="AH3" t="str">
        <f ca="1">IF(AG3,AF3,"")</f>
        <v>Vampire</v>
      </c>
      <c r="AI3" s="14">
        <f ca="1">IF(AF3="Hit Chance", AG3*AE3, AE3)</f>
        <v>21.471553568722598</v>
      </c>
      <c r="AJ3" t="b">
        <f ca="1">OR(AN3=0,AO3&lt;W3)</f>
        <v>0</v>
      </c>
      <c r="AK3" t="b">
        <f ca="1">AND(AJ3, H3=COUNTA(Parties[Player Party]))</f>
        <v>0</v>
      </c>
      <c r="AL3" s="14">
        <f ca="1">INDEX(ElementMultiplier, BL3, P3)*100/N3</f>
        <v>0.8</v>
      </c>
      <c r="AM3" s="14">
        <f t="shared" ref="AM3:AM66" ca="1" si="0">ROUND((AL3*(IF(BS3 = "Rage", (AI3*BW3)/2, 0))+BT3), 0)</f>
        <v>7</v>
      </c>
      <c r="AN3" s="18">
        <f ca="1">MAX((K3+IF(AH3 = "Vampire", BX3/2, 0))-AM3, 0)</f>
        <v>62</v>
      </c>
      <c r="AO3" s="18">
        <f ca="1">MAX(L3-AB3,0)</f>
        <v>105</v>
      </c>
      <c r="AP3" s="18">
        <f ca="1">ROUND(M3*IF($BS3="Weaken", 0.9, 1)*IF($AH3="Focus", 1.1, 1), 0)</f>
        <v>165</v>
      </c>
      <c r="AQ3" s="18">
        <f ca="1">ROUND(N3*IF($BS3="Sunder", 0.9, 1)*IF($AH3="Fortify", 1.1, 1), 0)</f>
        <v>113</v>
      </c>
      <c r="AR3" s="18">
        <f ca="1">ROUND(O3*IF($BS3="Unlucky", 0.9, 1)*IF($AH3="Lucky", 1.1, 1), 0)</f>
        <v>110</v>
      </c>
      <c r="AS3">
        <f>IF($CD2="",IF(BU2, AS2+1, AS2), 1)</f>
        <v>1</v>
      </c>
      <c r="AT3" cm="1">
        <f t="array" ref="AT3">IF(AS3=AS2, AT2, INDEX(Parties[Opponent ID], AS3))</f>
        <v>12</v>
      </c>
      <c r="AU3" t="str" cm="1">
        <f t="array" ref="AU3">IF(AT3=AT2,AU2, INDEX(Monsters[Name], AT3))</f>
        <v>Gmooose</v>
      </c>
      <c r="AV3" cm="1">
        <f t="array" ref="AV3">IF(AND($AS3=$AS2, $CD2=""), BY2, INDEX(Monsters[Health], $AT3))</f>
        <v>185</v>
      </c>
      <c r="AW3" cm="1">
        <f t="array" ref="AW3">IF(AND($AS3=$AS2, $CD2=""), BZ2, INDEX(Monsters[Stamina], $AT3))</f>
        <v>135</v>
      </c>
      <c r="AX3" s="18" cm="1">
        <f t="array" ref="AX3">IF(AND($AS3=$AS2, $CD2=""), CA2, INDEX(Monsters[Attack], $AT3))</f>
        <v>70</v>
      </c>
      <c r="AY3" s="18" cm="1">
        <f t="array" ref="AY3">IF(AND($AS3=$AS2, $CD2=""), CB2, INDEX(Monsters[Defense], $AT3))</f>
        <v>115</v>
      </c>
      <c r="AZ3" s="18" cm="1">
        <f t="array" ref="AZ3">IF(AND($AS3=$AS2, $CD2=""), CC2, INDEX(Monsters[Luck], $AT3))</f>
        <v>100</v>
      </c>
      <c r="BA3" cm="1">
        <f t="array" ref="BA3">IF(AT3=AT2, BA2, MATCH(INDEX(Monsters[Element], AT3), Elements, 0))</f>
        <v>4</v>
      </c>
      <c r="BB3" s="4" cm="1">
        <f t="array" ref="BB3">INDEX(Monsters[Chance to Use 2], AT3)</f>
        <v>0.19999999999999996</v>
      </c>
      <c r="BC3" cm="1">
        <f t="array" ref="BC3">INDEX(Monsters[Ability 1 ID], AT3)</f>
        <v>3</v>
      </c>
      <c r="BD3" cm="1">
        <f t="array" ref="BD3">INDEX(Monsters[Ability 2 ID], AT3)</f>
        <v>2</v>
      </c>
      <c r="BE3" cm="1">
        <f t="array" ref="BE3">INDEX(Abilities[Stamina Cost], BC3)</f>
        <v>3</v>
      </c>
      <c r="BF3" cm="1">
        <f t="array" ref="BF3">INDEX(Abilities[Stamina Cost], BD3)</f>
        <v>3</v>
      </c>
      <c r="BG3">
        <f>IF(BE3&lt;=BF3, 1, 2)</f>
        <v>1</v>
      </c>
      <c r="BH3">
        <f>MIN(BE3:BF3)</f>
        <v>3</v>
      </c>
      <c r="BI3">
        <f>MAX(BE3:BF3)</f>
        <v>3</v>
      </c>
      <c r="BJ3">
        <f ca="1">IF(AW3&lt;BI3, BG3, 1 + (RAND()&lt;BB3))</f>
        <v>2</v>
      </c>
      <c r="BK3">
        <f ca="1">CHOOSE(BJ3,BC3,BD3)</f>
        <v>2</v>
      </c>
      <c r="BL3" s="18" cm="1">
        <f t="array" aca="1" ref="BL3" ca="1">INDEX(Abilities[Element ID], $BK3)</f>
        <v>1</v>
      </c>
      <c r="BM3" s="18" cm="1">
        <f t="array" aca="1" ref="BM3" ca="1">INDEX(Abilities[Stamina Cost], $BK3)</f>
        <v>3</v>
      </c>
      <c r="BN3" s="18" cm="1">
        <f t="array" aca="1" ref="BN3" ca="1">INDEX(Abilities[Min Damage], $BK3)</f>
        <v>8</v>
      </c>
      <c r="BO3" s="18" cm="1">
        <f t="array" aca="1" ref="BO3" ca="1">INDEX(Abilities[Max Damage], $BK3)</f>
        <v>13</v>
      </c>
      <c r="BP3" s="14">
        <f ca="1">(BN3+(RAND()+RAND()+RAND())*(BO3-BN3)/3)*AX3/100</f>
        <v>7.4472813348986628</v>
      </c>
      <c r="BQ3" t="str" cm="1">
        <f t="array" aca="1" ref="BQ3" ca="1">INDEX(Abilities[Special Effect], BK3)</f>
        <v>Sunder</v>
      </c>
      <c r="BR3" t="b" cm="1">
        <f t="array" aca="1" ref="BR3" ca="1">RAND() &lt;INDEX(Abilities[Effect Chance], BK3)*AZ3/100</f>
        <v>1</v>
      </c>
      <c r="BS3" t="str">
        <f ca="1">IF(BR3, BQ3, "")</f>
        <v>Sunder</v>
      </c>
      <c r="BT3" s="14">
        <f ca="1">IF(BQ3="Hit Chance", BP3*BR3, BP3)</f>
        <v>7.4472813348986628</v>
      </c>
      <c r="BU3" t="b">
        <f ca="1">OR(BY3=0,BZ3&lt;BH3)</f>
        <v>0</v>
      </c>
      <c r="BV3" t="b">
        <f ca="1">AND(BU3, AS3=COUNTA(Parties[Opponent Party]))</f>
        <v>0</v>
      </c>
      <c r="BW3" s="14">
        <f ca="1">INDEX(ElementMultiplier, AA3, BA3)*100/AY3</f>
        <v>1.3043478260869565</v>
      </c>
      <c r="BX3" s="18">
        <f t="shared" ref="BX3:BX66" ca="1" si="1">ROUND((IF(AH3 = "Rage", (BT3*AL3)/2, 0)+AI3)*BW3, 0)</f>
        <v>28</v>
      </c>
      <c r="BY3" s="18">
        <f t="shared" ref="BY3:BY66" ca="1" si="2">MAX((AV3+IF(BS3 = "Vampire", AM3/2, 0))-BX3, 0)</f>
        <v>157</v>
      </c>
      <c r="BZ3" s="18">
        <f ca="1">MAX(AW3-BM3,0)</f>
        <v>132</v>
      </c>
      <c r="CA3" s="18">
        <f ca="1">ROUND(AX3 * IF($AH3="Weaken", 0.9, 1) * IF($BS3="Focus", 1.1, 1), 0)</f>
        <v>70</v>
      </c>
      <c r="CB3" s="18">
        <f ca="1">ROUND(AY3 * IF($AH3="Sunder", 0.9, 1) * IF($BS3="Fortify", 1.1, 1), 0)</f>
        <v>115</v>
      </c>
      <c r="CC3" s="18">
        <f ca="1">ROUND(AZ3 * IF($AH3="Unlucky", 0.9, 1) * IF($BS3="Lucky", 1.1, 1), 0)</f>
        <v>100</v>
      </c>
      <c r="CD3" t="str">
        <f ca="1">IF(AK3, IF(BV3, "Tie", "Opponent"), IF(BV3, "Player", ""))</f>
        <v/>
      </c>
    </row>
    <row r="4" spans="2:87" x14ac:dyDescent="0.25">
      <c r="B4" s="23">
        <v>1</v>
      </c>
      <c r="C4" t="s">
        <v>52</v>
      </c>
      <c r="D4" t="s">
        <v>78</v>
      </c>
      <c r="E4">
        <f>IF(Parties[[#This Row],[Player Party]]="", 0, MATCH(Parties[[#This Row],[Player Party]], Monsters[Name], 0))</f>
        <v>5</v>
      </c>
      <c r="F4">
        <f>IF(Parties[[#This Row],[Opponent Party]]="", 0, MATCH(Parties[[#This Row],[Opponent Party]], Monsters[Name], 0))</f>
        <v>12</v>
      </c>
      <c r="H4">
        <f t="shared" ref="H4:H67" ca="1" si="3">IF($CD3="",IF(AJ3, H3+1, H3), 1)</f>
        <v>1</v>
      </c>
      <c r="I4" cm="1">
        <f t="array" aca="1" ref="I4" ca="1">IF(H4=H3, I3, INDEX(Parties[Player ID], H4))</f>
        <v>5</v>
      </c>
      <c r="J4" t="str" cm="1">
        <f t="array" aca="1" ref="J4" ca="1">IF(I4=I3,J3, INDEX(Monsters[Name], I4))</f>
        <v>Gunome</v>
      </c>
      <c r="K4" cm="1">
        <f t="array" aca="1" ref="K4" ca="1">IF(AND($H4=$H3, CD3=""), AN3, INDEX(Monsters[Health], $I4))</f>
        <v>62</v>
      </c>
      <c r="L4" cm="1">
        <f t="array" aca="1" ref="L4" ca="1">IF(AND($H4=$H3, $CD3=""), AO3, INDEX(Monsters[Stamina], $I4))</f>
        <v>105</v>
      </c>
      <c r="M4" s="18" cm="1">
        <f t="array" aca="1" ref="M4" ca="1">IF(AND($H4=$H3, $CD3=""), AP3, INDEX(Monsters[Attack], $I4))</f>
        <v>165</v>
      </c>
      <c r="N4" s="18" cm="1">
        <f t="array" aca="1" ref="N4" ca="1">IF(AND($H4=$H3, $CD3=""), AQ3, INDEX(Monsters[Defense], $I4))</f>
        <v>113</v>
      </c>
      <c r="O4" s="18" cm="1">
        <f t="array" aca="1" ref="O4" ca="1">IF(AND($H4=$H3, $CD3=""), AR3, INDEX(Monsters[Luck], $I4))</f>
        <v>110</v>
      </c>
      <c r="P4" cm="1">
        <f t="array" aca="1" ref="P4" ca="1">IF(I4=I3, P3, MATCH(INDEX(Monsters[Element], I4), Elements, 0))</f>
        <v>5</v>
      </c>
      <c r="Q4" s="4" cm="1">
        <f t="array" aca="1" ref="Q4" ca="1">INDEX(Monsters[Chance to Use 2], I4)</f>
        <v>0.4</v>
      </c>
      <c r="R4" cm="1">
        <f t="array" aca="1" ref="R4" ca="1">INDEX(Monsters[Ability 1 ID], I4)</f>
        <v>9</v>
      </c>
      <c r="S4" cm="1">
        <f t="array" aca="1" ref="S4" ca="1">INDEX(Monsters[Ability 2 ID], I4)</f>
        <v>10</v>
      </c>
      <c r="T4" cm="1">
        <f t="array" aca="1" ref="T4" ca="1">INDEX(Abilities[Stamina Cost], R4)</f>
        <v>5</v>
      </c>
      <c r="U4" cm="1">
        <f t="array" aca="1" ref="U4" ca="1">INDEX(Abilities[Stamina Cost], S4)</f>
        <v>12</v>
      </c>
      <c r="V4">
        <f t="shared" ref="V4:V67" ca="1" si="4">IF(T4&lt;=U4, 1, 2)</f>
        <v>1</v>
      </c>
      <c r="W4">
        <f t="shared" ref="W4:W67" ca="1" si="5">MIN(T4:U4)</f>
        <v>5</v>
      </c>
      <c r="X4">
        <f t="shared" ref="X4:X67" ca="1" si="6">MAX(T4:U4)</f>
        <v>12</v>
      </c>
      <c r="Y4">
        <f t="shared" ref="Y4:Y67" ca="1" si="7">IF(L4&lt;X4, V4, 1 + (RAND()&lt;Q4))</f>
        <v>1</v>
      </c>
      <c r="Z4">
        <f t="shared" ref="Z4:Z67" ca="1" si="8">CHOOSE(Y4,R4,S4)</f>
        <v>9</v>
      </c>
      <c r="AA4" s="18" cm="1">
        <f t="array" aca="1" ref="AA4" ca="1">INDEX(Abilities[Element ID], $Z4)</f>
        <v>5</v>
      </c>
      <c r="AB4" s="18" cm="1">
        <f t="array" aca="1" ref="AB4" ca="1">INDEX(Abilities[Stamina Cost], $Z4)</f>
        <v>5</v>
      </c>
      <c r="AC4" s="18" cm="1">
        <f t="array" aca="1" ref="AC4" ca="1">INDEX(Abilities[Min Damage], $Z4)</f>
        <v>11</v>
      </c>
      <c r="AD4" s="18" cm="1">
        <f t="array" aca="1" ref="AD4" ca="1">INDEX(Abilities[Max Damage], $Z4)</f>
        <v>16</v>
      </c>
      <c r="AE4" s="14">
        <f t="shared" ref="AE4:AE67" ca="1" si="9">(AC4+(RAND()+RAND()+RAND())*(AD4-AC4)/3)*M4/100</f>
        <v>23.673885613971997</v>
      </c>
      <c r="AF4" t="str" cm="1">
        <f t="array" aca="1" ref="AF4" ca="1">INDEX(Abilities[Special Effect], Z4)</f>
        <v>Vampire</v>
      </c>
      <c r="AG4" t="b" cm="1">
        <f t="array" aca="1" ref="AG4" ca="1">RAND() &lt;INDEX(Abilities[Effect Chance], Z4)*O4/100</f>
        <v>0</v>
      </c>
      <c r="AH4" t="str">
        <f t="shared" ref="AH4:AH67" ca="1" si="10">IF(AG4,AF4,"")</f>
        <v/>
      </c>
      <c r="AI4" s="14">
        <f t="shared" ref="AI4:AI67" ca="1" si="11">IF(AF4="Hit Chance", AG4*AE4, AE4)</f>
        <v>23.673885613971997</v>
      </c>
      <c r="AJ4" t="b">
        <f t="shared" ref="AJ4:AJ67" ca="1" si="12">OR(AN4=0,AO4&lt;W4)</f>
        <v>0</v>
      </c>
      <c r="AK4" t="b">
        <f ca="1">AND(AJ4, H4=COUNTA(Parties[Player Party]))</f>
        <v>0</v>
      </c>
      <c r="AL4" s="14" cm="1">
        <f t="array" aca="1" ref="AL4" ca="1">INDEX(ElementMultiplier, BL4, P4)*100/N4</f>
        <v>1.1061946902654867</v>
      </c>
      <c r="AM4" s="14">
        <f t="shared" ca="1" si="0"/>
        <v>4</v>
      </c>
      <c r="AN4" s="18">
        <f ca="1">MAX((K4+IF(AH4 = "Vampire", BX4/2, 0))-AM4, 0)</f>
        <v>58</v>
      </c>
      <c r="AO4" s="18">
        <f t="shared" ref="AO4:AO67" ca="1" si="13">MAX(L4-AB4,0)</f>
        <v>100</v>
      </c>
      <c r="AP4" s="18">
        <f t="shared" ref="AP4:AP67" ca="1" si="14">ROUND(M4*IF(BS4="Weaken", 0.9, 1)*IF(AH4="Focus", 1.1, 1), 0)</f>
        <v>165</v>
      </c>
      <c r="AQ4" s="18">
        <f t="shared" ref="AQ4:AQ67" ca="1" si="15">ROUND(N4*IF($BS4="Sunder", 0.9, 1)*IF($AH4="Fortify", 1.1, 1), 0)</f>
        <v>113</v>
      </c>
      <c r="AR4" s="18">
        <f t="shared" ref="AR4:AR67" ca="1" si="16">ROUND(O4*IF($BS4="Unlucky", 0.9, 1)*IF($AH4="Lucky", 1.1, 1), 0)</f>
        <v>110</v>
      </c>
      <c r="AS4">
        <f t="shared" ref="AS4:AS67" ca="1" si="17">IF($CD3="",IF(BU3, AS3+1, AS3), 1)</f>
        <v>1</v>
      </c>
      <c r="AT4" cm="1">
        <f t="array" aca="1" ref="AT4" ca="1">IF(AS4=AS3, AT3, INDEX(Parties[Opponent ID], AS4))</f>
        <v>12</v>
      </c>
      <c r="AU4" t="str" cm="1">
        <f t="array" aca="1" ref="AU4" ca="1">IF(AT4=AT3,AU3, INDEX(Monsters[Name], AT4))</f>
        <v>Gmooose</v>
      </c>
      <c r="AV4" cm="1">
        <f t="array" aca="1" ref="AV4" ca="1">IF(AND($AS4=$AS3, $CD3=""), BY3, INDEX(Monsters[Health], $AT4))</f>
        <v>157</v>
      </c>
      <c r="AW4" cm="1">
        <f t="array" aca="1" ref="AW4" ca="1">IF(AND($AS4=$AS3, $CD3=""), BZ3, INDEX(Monsters[Stamina], $AT4))</f>
        <v>132</v>
      </c>
      <c r="AX4" s="18" cm="1">
        <f t="array" aca="1" ref="AX4" ca="1">IF(AND($AS4=$AS3, $CD3=""), CA3, INDEX(Monsters[Attack], $AT4))</f>
        <v>70</v>
      </c>
      <c r="AY4" s="18" cm="1">
        <f t="array" aca="1" ref="AY4" ca="1">IF(AND($AS4=$AS3, $CD3=""), CB3, INDEX(Monsters[Defense], $AT4))</f>
        <v>115</v>
      </c>
      <c r="AZ4" s="18" cm="1">
        <f t="array" aca="1" ref="AZ4" ca="1">IF(AND($AS4=$AS3, $CD3=""), CC3, INDEX(Monsters[Luck], $AT4))</f>
        <v>100</v>
      </c>
      <c r="BA4" cm="1">
        <f t="array" aca="1" ref="BA4" ca="1">IF(AT4=AT3, BA3, MATCH(INDEX(Monsters[Element], AT4), Elements, 0))</f>
        <v>4</v>
      </c>
      <c r="BB4" s="4" cm="1">
        <f t="array" aca="1" ref="BB4" ca="1">INDEX(Monsters[Chance to Use 2], AT4)</f>
        <v>0.19999999999999996</v>
      </c>
      <c r="BC4" cm="1">
        <f t="array" aca="1" ref="BC4" ca="1">INDEX(Monsters[Ability 1 ID], AT4)</f>
        <v>3</v>
      </c>
      <c r="BD4" cm="1">
        <f t="array" aca="1" ref="BD4" ca="1">INDEX(Monsters[Ability 2 ID], AT4)</f>
        <v>2</v>
      </c>
      <c r="BE4" cm="1">
        <f t="array" aca="1" ref="BE4" ca="1">INDEX(Abilities[Stamina Cost], BC4)</f>
        <v>3</v>
      </c>
      <c r="BF4" cm="1">
        <f t="array" aca="1" ref="BF4" ca="1">INDEX(Abilities[Stamina Cost], BD4)</f>
        <v>3</v>
      </c>
      <c r="BG4">
        <f t="shared" ref="BG4:BG67" ca="1" si="18">IF(BE4&lt;=BF4, 1, 2)</f>
        <v>1</v>
      </c>
      <c r="BH4">
        <f t="shared" ref="BH4:BH67" ca="1" si="19">MIN(BE4:BF4)</f>
        <v>3</v>
      </c>
      <c r="BI4">
        <f t="shared" ref="BI4:BI67" ca="1" si="20">MAX(BE4:BF4)</f>
        <v>3</v>
      </c>
      <c r="BJ4">
        <f t="shared" ref="BJ4:BJ67" ca="1" si="21">IF(AW4&lt;BI4, BG4, 1 + (RAND()&lt;BB4))</f>
        <v>1</v>
      </c>
      <c r="BK4">
        <f t="shared" ref="BK4:BK67" ca="1" si="22">CHOOSE(BJ4,BC4,BD4)</f>
        <v>3</v>
      </c>
      <c r="BL4" s="18" cm="1">
        <f t="array" aca="1" ref="BL4" ca="1">INDEX(Abilities[Element ID], $BK4)</f>
        <v>4</v>
      </c>
      <c r="BM4" s="18" cm="1">
        <f t="array" aca="1" ref="BM4" ca="1">INDEX(Abilities[Stamina Cost], $BK4)</f>
        <v>3</v>
      </c>
      <c r="BN4" s="18" cm="1">
        <f t="array" aca="1" ref="BN4" ca="1">INDEX(Abilities[Min Damage], $BK4)</f>
        <v>4</v>
      </c>
      <c r="BO4" s="18" cm="1">
        <f t="array" aca="1" ref="BO4" ca="1">INDEX(Abilities[Max Damage], $BK4)</f>
        <v>8</v>
      </c>
      <c r="BP4" s="14">
        <f t="shared" ref="BP4:BP67" ca="1" si="23">(BN4+(RAND()+RAND()+RAND())*(BO4-BN4)/3)*AX4/100</f>
        <v>3.6078080887541844</v>
      </c>
      <c r="BQ4" t="str" cm="1">
        <f t="array" aca="1" ref="BQ4" ca="1">INDEX(Abilities[Special Effect], BK4)</f>
        <v>Fortify</v>
      </c>
      <c r="BR4" t="b" cm="1">
        <f t="array" aca="1" ref="BR4" ca="1">RAND() &lt;INDEX(Abilities[Effect Chance], BK4)*AZ4/100</f>
        <v>1</v>
      </c>
      <c r="BS4" t="str">
        <f t="shared" ref="BS4:BS67" ca="1" si="24">IF(BR4, BQ4, "")</f>
        <v>Fortify</v>
      </c>
      <c r="BT4" s="14">
        <f t="shared" ref="BT4:BT67" ca="1" si="25">IF(BQ4="Hit Chance", BP4*BR4, BP4)</f>
        <v>3.6078080887541844</v>
      </c>
      <c r="BU4" t="b">
        <f t="shared" ref="BU4:BU67" ca="1" si="26">OR(BY4=0,BZ4&lt;BH4)</f>
        <v>0</v>
      </c>
      <c r="BV4" t="b">
        <f ca="1">AND(BU4, AS4=COUNTA(Parties[Opponent Party]))</f>
        <v>0</v>
      </c>
      <c r="BW4" s="14" cm="1">
        <f t="array" aca="1" ref="BW4" ca="1">INDEX(ElementMultiplier, AA4, BA4)*100/AY4</f>
        <v>1.3043478260869565</v>
      </c>
      <c r="BX4" s="18">
        <f t="shared" ca="1" si="1"/>
        <v>31</v>
      </c>
      <c r="BY4" s="18">
        <f t="shared" ca="1" si="2"/>
        <v>126</v>
      </c>
      <c r="BZ4" s="18">
        <f t="shared" ref="BZ4:BZ67" ca="1" si="27">MAX(AW4-BM4,0)</f>
        <v>129</v>
      </c>
      <c r="CA4" s="18">
        <f t="shared" ref="CA4:CA67" ca="1" si="28">ROUND(AX4 * IF($AH4="Weaken", 0.9, 1) * IF($BS4="Focus", 1.1, 1), 0)</f>
        <v>70</v>
      </c>
      <c r="CB4" s="18">
        <f t="shared" ref="CB4:CB67" ca="1" si="29">ROUND(AY4 * IF($AH4="Sunder", 0.9, 1) * IF($BS4="Fortify", 1.1, 1), 0)</f>
        <v>127</v>
      </c>
      <c r="CC4" s="18">
        <f t="shared" ref="CC4:CC67" ca="1" si="30">ROUND(AZ4 * IF($AH4="Unlucky", 0.9, 1) * IF($BS4="Lucky", 1.1, 1), 0)</f>
        <v>100</v>
      </c>
      <c r="CD4" t="str">
        <f t="shared" ref="CD4:CD67" ca="1" si="31">IF(AK4, IF(BV4, "Tie", "Opponent"), IF(BV4, "Player", ""))</f>
        <v/>
      </c>
    </row>
    <row r="5" spans="2:87" x14ac:dyDescent="0.25">
      <c r="B5" s="23">
        <v>2</v>
      </c>
      <c r="C5" t="s">
        <v>67</v>
      </c>
      <c r="D5" t="s">
        <v>36</v>
      </c>
      <c r="E5">
        <f>IF(Parties[[#This Row],[Player Party]]="", 0, MATCH(Parties[[#This Row],[Player Party]], Monsters[Name], 0))</f>
        <v>8</v>
      </c>
      <c r="F5">
        <f>IF(Parties[[#This Row],[Opponent Party]]="", 0, MATCH(Parties[[#This Row],[Opponent Party]], Monsters[Name], 0))</f>
        <v>1</v>
      </c>
      <c r="H5">
        <f t="shared" ca="1" si="3"/>
        <v>1</v>
      </c>
      <c r="I5" cm="1">
        <f t="array" aca="1" ref="I5" ca="1">IF(H5=H4, I4, INDEX(Parties[Player ID], H5))</f>
        <v>5</v>
      </c>
      <c r="J5" t="str" cm="1">
        <f t="array" aca="1" ref="J5" ca="1">IF(I5=I4,J4, INDEX(Monsters[Name], I5))</f>
        <v>Gunome</v>
      </c>
      <c r="K5" cm="1">
        <f t="array" aca="1" ref="K5" ca="1">IF(AND($H5=$H4, CD4=""), AN4, INDEX(Monsters[Health], $I5))</f>
        <v>58</v>
      </c>
      <c r="L5" cm="1">
        <f t="array" aca="1" ref="L5" ca="1">IF(AND($H5=$H4, $CD4=""), AO4, INDEX(Monsters[Stamina], $I5))</f>
        <v>100</v>
      </c>
      <c r="M5" s="18" cm="1">
        <f t="array" aca="1" ref="M5" ca="1">IF(AND($H5=$H4, $CD4=""), AP4, INDEX(Monsters[Attack], $I5))</f>
        <v>165</v>
      </c>
      <c r="N5" s="18" cm="1">
        <f t="array" aca="1" ref="N5" ca="1">IF(AND($H5=$H4, $CD4=""), AQ4, INDEX(Monsters[Defense], $I5))</f>
        <v>113</v>
      </c>
      <c r="O5" s="18" cm="1">
        <f t="array" aca="1" ref="O5" ca="1">IF(AND($H5=$H4, $CD4=""), AR4, INDEX(Monsters[Luck], $I5))</f>
        <v>110</v>
      </c>
      <c r="P5" cm="1">
        <f t="array" aca="1" ref="P5" ca="1">IF(I5=I4, P4, MATCH(INDEX(Monsters[Element], I5), Elements, 0))</f>
        <v>5</v>
      </c>
      <c r="Q5" s="4" cm="1">
        <f t="array" aca="1" ref="Q5" ca="1">INDEX(Monsters[Chance to Use 2], I5)</f>
        <v>0.4</v>
      </c>
      <c r="R5" cm="1">
        <f t="array" aca="1" ref="R5" ca="1">INDEX(Monsters[Ability 1 ID], I5)</f>
        <v>9</v>
      </c>
      <c r="S5" cm="1">
        <f t="array" aca="1" ref="S5" ca="1">INDEX(Monsters[Ability 2 ID], I5)</f>
        <v>10</v>
      </c>
      <c r="T5" cm="1">
        <f t="array" aca="1" ref="T5" ca="1">INDEX(Abilities[Stamina Cost], R5)</f>
        <v>5</v>
      </c>
      <c r="U5" cm="1">
        <f t="array" aca="1" ref="U5" ca="1">INDEX(Abilities[Stamina Cost], S5)</f>
        <v>12</v>
      </c>
      <c r="V5">
        <f t="shared" ca="1" si="4"/>
        <v>1</v>
      </c>
      <c r="W5">
        <f t="shared" ca="1" si="5"/>
        <v>5</v>
      </c>
      <c r="X5">
        <f t="shared" ca="1" si="6"/>
        <v>12</v>
      </c>
      <c r="Y5">
        <f t="shared" ca="1" si="7"/>
        <v>1</v>
      </c>
      <c r="Z5">
        <f t="shared" ca="1" si="8"/>
        <v>9</v>
      </c>
      <c r="AA5" s="18" cm="1">
        <f t="array" aca="1" ref="AA5" ca="1">INDEX(Abilities[Element ID], $Z5)</f>
        <v>5</v>
      </c>
      <c r="AB5" s="18" cm="1">
        <f t="array" aca="1" ref="AB5" ca="1">INDEX(Abilities[Stamina Cost], $Z5)</f>
        <v>5</v>
      </c>
      <c r="AC5" s="18" cm="1">
        <f t="array" aca="1" ref="AC5" ca="1">INDEX(Abilities[Min Damage], $Z5)</f>
        <v>11</v>
      </c>
      <c r="AD5" s="18" cm="1">
        <f t="array" aca="1" ref="AD5" ca="1">INDEX(Abilities[Max Damage], $Z5)</f>
        <v>16</v>
      </c>
      <c r="AE5" s="14">
        <f t="shared" ca="1" si="9"/>
        <v>23.263983134807631</v>
      </c>
      <c r="AF5" t="str" cm="1">
        <f t="array" aca="1" ref="AF5" ca="1">INDEX(Abilities[Special Effect], Z5)</f>
        <v>Vampire</v>
      </c>
      <c r="AG5" t="b" cm="1">
        <f t="array" aca="1" ref="AG5" ca="1">RAND() &lt;INDEX(Abilities[Effect Chance], Z5)*O5/100</f>
        <v>1</v>
      </c>
      <c r="AH5" t="str">
        <f t="shared" ca="1" si="10"/>
        <v>Vampire</v>
      </c>
      <c r="AI5" s="14">
        <f t="shared" ca="1" si="11"/>
        <v>23.263983134807631</v>
      </c>
      <c r="AJ5" t="b">
        <f t="shared" ca="1" si="12"/>
        <v>0</v>
      </c>
      <c r="AK5" t="b">
        <f ca="1">AND(AJ5, H5=COUNTA(Parties[Player Party]))</f>
        <v>0</v>
      </c>
      <c r="AL5" s="14" cm="1">
        <f t="array" aca="1" ref="AL5" ca="1">INDEX(ElementMultiplier, BL5, P5)*100/N5</f>
        <v>1.1061946902654867</v>
      </c>
      <c r="AM5" s="14">
        <f t="shared" ca="1" si="0"/>
        <v>4</v>
      </c>
      <c r="AN5" s="18">
        <f ca="1">MAX((K5+IF(AH5 = "Vampire", BX5/2, 0))-AM5, 0)</f>
        <v>67.5</v>
      </c>
      <c r="AO5" s="18">
        <f t="shared" ca="1" si="13"/>
        <v>95</v>
      </c>
      <c r="AP5" s="18">
        <f t="shared" ca="1" si="14"/>
        <v>165</v>
      </c>
      <c r="AQ5" s="18">
        <f t="shared" ca="1" si="15"/>
        <v>113</v>
      </c>
      <c r="AR5" s="18">
        <f t="shared" ca="1" si="16"/>
        <v>110</v>
      </c>
      <c r="AS5">
        <f t="shared" ca="1" si="17"/>
        <v>1</v>
      </c>
      <c r="AT5" cm="1">
        <f t="array" aca="1" ref="AT5" ca="1">IF(AS5=AS4, AT4, INDEX(Parties[Opponent ID], AS5))</f>
        <v>12</v>
      </c>
      <c r="AU5" t="str" cm="1">
        <f t="array" aca="1" ref="AU5" ca="1">IF(AT5=AT4,AU4, INDEX(Monsters[Name], AT5))</f>
        <v>Gmooose</v>
      </c>
      <c r="AV5" cm="1">
        <f t="array" aca="1" ref="AV5" ca="1">IF(AND($AS5=$AS4, $CD4=""), BY4, INDEX(Monsters[Health], $AT5))</f>
        <v>126</v>
      </c>
      <c r="AW5" cm="1">
        <f t="array" aca="1" ref="AW5" ca="1">IF(AND($AS5=$AS4, $CD4=""), BZ4, INDEX(Monsters[Stamina], $AT5))</f>
        <v>129</v>
      </c>
      <c r="AX5" s="18" cm="1">
        <f t="array" aca="1" ref="AX5" ca="1">IF(AND($AS5=$AS4, $CD4=""), CA4, INDEX(Monsters[Attack], $AT5))</f>
        <v>70</v>
      </c>
      <c r="AY5" s="18" cm="1">
        <f t="array" aca="1" ref="AY5" ca="1">IF(AND($AS5=$AS4, $CD4=""), CB4, INDEX(Monsters[Defense], $AT5))</f>
        <v>127</v>
      </c>
      <c r="AZ5" s="18" cm="1">
        <f t="array" aca="1" ref="AZ5" ca="1">IF(AND($AS5=$AS4, $CD4=""), CC4, INDEX(Monsters[Luck], $AT5))</f>
        <v>100</v>
      </c>
      <c r="BA5">
        <f ca="1">IF(AT5=AT4, BA4, MATCH(INDEX(Monsters[Element], AT5), Elements, 0))</f>
        <v>4</v>
      </c>
      <c r="BB5" s="4" cm="1">
        <f t="array" aca="1" ref="BB5" ca="1">INDEX(Monsters[Chance to Use 2], AT5)</f>
        <v>0.19999999999999996</v>
      </c>
      <c r="BC5" cm="1">
        <f t="array" aca="1" ref="BC5" ca="1">INDEX(Monsters[Ability 1 ID], AT5)</f>
        <v>3</v>
      </c>
      <c r="BD5" cm="1">
        <f t="array" aca="1" ref="BD5" ca="1">INDEX(Monsters[Ability 2 ID], AT5)</f>
        <v>2</v>
      </c>
      <c r="BE5" cm="1">
        <f t="array" aca="1" ref="BE5" ca="1">INDEX(Abilities[Stamina Cost], BC5)</f>
        <v>3</v>
      </c>
      <c r="BF5" cm="1">
        <f t="array" aca="1" ref="BF5" ca="1">INDEX(Abilities[Stamina Cost], BD5)</f>
        <v>3</v>
      </c>
      <c r="BG5">
        <f t="shared" ca="1" si="18"/>
        <v>1</v>
      </c>
      <c r="BH5">
        <f t="shared" ca="1" si="19"/>
        <v>3</v>
      </c>
      <c r="BI5">
        <f t="shared" ca="1" si="20"/>
        <v>3</v>
      </c>
      <c r="BJ5">
        <f t="shared" ca="1" si="21"/>
        <v>1</v>
      </c>
      <c r="BK5">
        <f t="shared" ca="1" si="22"/>
        <v>3</v>
      </c>
      <c r="BL5" s="18" cm="1">
        <f t="array" aca="1" ref="BL5" ca="1">INDEX(Abilities[Element ID], $BK5)</f>
        <v>4</v>
      </c>
      <c r="BM5" s="18" cm="1">
        <f t="array" aca="1" ref="BM5" ca="1">INDEX(Abilities[Stamina Cost], $BK5)</f>
        <v>3</v>
      </c>
      <c r="BN5" s="18" cm="1">
        <f t="array" aca="1" ref="BN5" ca="1">INDEX(Abilities[Min Damage], $BK5)</f>
        <v>4</v>
      </c>
      <c r="BO5" s="18" cm="1">
        <f t="array" aca="1" ref="BO5" ca="1">INDEX(Abilities[Max Damage], $BK5)</f>
        <v>8</v>
      </c>
      <c r="BP5" s="14">
        <f t="shared" ca="1" si="23"/>
        <v>4.1995511850570564</v>
      </c>
      <c r="BQ5" t="str" cm="1">
        <f t="array" aca="1" ref="BQ5" ca="1">INDEX(Abilities[Special Effect], BK5)</f>
        <v>Fortify</v>
      </c>
      <c r="BR5" t="b" cm="1">
        <f t="array" aca="1" ref="BR5" ca="1">RAND() &lt;INDEX(Abilities[Effect Chance], BK5)*AZ5/100</f>
        <v>1</v>
      </c>
      <c r="BS5" t="str">
        <f t="shared" ca="1" si="24"/>
        <v>Fortify</v>
      </c>
      <c r="BT5" s="14">
        <f t="shared" ca="1" si="25"/>
        <v>4.1995511850570564</v>
      </c>
      <c r="BU5" t="b">
        <f t="shared" ca="1" si="26"/>
        <v>0</v>
      </c>
      <c r="BV5" t="b">
        <f ca="1">AND(BU5, AS5=COUNTA(Parties[Opponent Party]))</f>
        <v>0</v>
      </c>
      <c r="BW5" s="14" cm="1">
        <f t="array" aca="1" ref="BW5" ca="1">INDEX(ElementMultiplier, AA5, BA5)*100/AY5</f>
        <v>1.1811023622047243</v>
      </c>
      <c r="BX5" s="18">
        <f t="shared" ca="1" si="1"/>
        <v>27</v>
      </c>
      <c r="BY5" s="18">
        <f t="shared" ca="1" si="2"/>
        <v>99</v>
      </c>
      <c r="BZ5" s="18">
        <f t="shared" ca="1" si="27"/>
        <v>126</v>
      </c>
      <c r="CA5" s="18">
        <f t="shared" ca="1" si="28"/>
        <v>70</v>
      </c>
      <c r="CB5" s="18">
        <f t="shared" ca="1" si="29"/>
        <v>140</v>
      </c>
      <c r="CC5" s="18">
        <f t="shared" ca="1" si="30"/>
        <v>100</v>
      </c>
      <c r="CD5" t="str">
        <f t="shared" ca="1" si="31"/>
        <v/>
      </c>
    </row>
    <row r="6" spans="2:87" x14ac:dyDescent="0.25">
      <c r="B6" s="23">
        <v>3</v>
      </c>
      <c r="C6" t="s">
        <v>46</v>
      </c>
      <c r="D6" t="s">
        <v>75</v>
      </c>
      <c r="E6">
        <f>IF(Parties[[#This Row],[Player Party]]="", 0, MATCH(Parties[[#This Row],[Player Party]], Monsters[Name], 0))</f>
        <v>3</v>
      </c>
      <c r="F6">
        <f>IF(Parties[[#This Row],[Opponent Party]]="", 0, MATCH(Parties[[#This Row],[Opponent Party]], Monsters[Name], 0))</f>
        <v>11</v>
      </c>
      <c r="H6">
        <f t="shared" ca="1" si="3"/>
        <v>1</v>
      </c>
      <c r="I6" cm="1">
        <f t="array" aca="1" ref="I6" ca="1">IF(H6=H5, I5, INDEX(Parties[Player ID], H6))</f>
        <v>5</v>
      </c>
      <c r="J6" t="str" cm="1">
        <f t="array" aca="1" ref="J6" ca="1">IF(I6=I5,J5, INDEX(Monsters[Name], I6))</f>
        <v>Gunome</v>
      </c>
      <c r="K6" cm="1">
        <f t="array" aca="1" ref="K6" ca="1">IF(AND($H6=$H5, CD5=""), AN5, INDEX(Monsters[Health], $I6))</f>
        <v>67.5</v>
      </c>
      <c r="L6" cm="1">
        <f t="array" aca="1" ref="L6" ca="1">IF(AND($H6=$H5, $CD5=""), AO5, INDEX(Monsters[Stamina], $I6))</f>
        <v>95</v>
      </c>
      <c r="M6" s="18" cm="1">
        <f t="array" aca="1" ref="M6" ca="1">IF(AND($H6=$H5, $CD5=""), AP5, INDEX(Monsters[Attack], $I6))</f>
        <v>165</v>
      </c>
      <c r="N6" s="18" cm="1">
        <f t="array" aca="1" ref="N6" ca="1">IF(AND($H6=$H5, $CD5=""), AQ5, INDEX(Monsters[Defense], $I6))</f>
        <v>113</v>
      </c>
      <c r="O6" s="18" cm="1">
        <f t="array" aca="1" ref="O6" ca="1">IF(AND($H6=$H5, $CD5=""), AR5, INDEX(Monsters[Luck], $I6))</f>
        <v>110</v>
      </c>
      <c r="P6" cm="1">
        <f t="array" aca="1" ref="P6" ca="1">IF(I6=I5, P5, MATCH(INDEX(Monsters[Element], I6), Elements, 0))</f>
        <v>5</v>
      </c>
      <c r="Q6" s="4" cm="1">
        <f t="array" aca="1" ref="Q6" ca="1">INDEX(Monsters[Chance to Use 2], I6)</f>
        <v>0.4</v>
      </c>
      <c r="R6" cm="1">
        <f t="array" aca="1" ref="R6" ca="1">INDEX(Monsters[Ability 1 ID], I6)</f>
        <v>9</v>
      </c>
      <c r="S6" cm="1">
        <f t="array" aca="1" ref="S6" ca="1">INDEX(Monsters[Ability 2 ID], I6)</f>
        <v>10</v>
      </c>
      <c r="T6" cm="1">
        <f t="array" aca="1" ref="T6" ca="1">INDEX(Abilities[Stamina Cost], R6)</f>
        <v>5</v>
      </c>
      <c r="U6" cm="1">
        <f t="array" aca="1" ref="U6" ca="1">INDEX(Abilities[Stamina Cost], S6)</f>
        <v>12</v>
      </c>
      <c r="V6">
        <f t="shared" ca="1" si="4"/>
        <v>1</v>
      </c>
      <c r="W6">
        <f t="shared" ca="1" si="5"/>
        <v>5</v>
      </c>
      <c r="X6">
        <f t="shared" ca="1" si="6"/>
        <v>12</v>
      </c>
      <c r="Y6">
        <f t="shared" ca="1" si="7"/>
        <v>2</v>
      </c>
      <c r="Z6">
        <f t="shared" ca="1" si="8"/>
        <v>10</v>
      </c>
      <c r="AA6" s="18" cm="1">
        <f t="array" aca="1" ref="AA6" ca="1">INDEX(Abilities[Element ID], $Z6)</f>
        <v>5</v>
      </c>
      <c r="AB6" s="18" cm="1">
        <f t="array" aca="1" ref="AB6" ca="1">INDEX(Abilities[Stamina Cost], $Z6)</f>
        <v>12</v>
      </c>
      <c r="AC6" s="18" cm="1">
        <f t="array" aca="1" ref="AC6" ca="1">INDEX(Abilities[Min Damage], $Z6)</f>
        <v>4</v>
      </c>
      <c r="AD6" s="18" cm="1">
        <f t="array" aca="1" ref="AD6" ca="1">INDEX(Abilities[Max Damage], $Z6)</f>
        <v>10</v>
      </c>
      <c r="AE6" s="14">
        <f t="shared" ca="1" si="9"/>
        <v>10.615841000432463</v>
      </c>
      <c r="AF6" t="str" cm="1">
        <f t="array" aca="1" ref="AF6" ca="1">INDEX(Abilities[Special Effect], Z6)</f>
        <v>Focus</v>
      </c>
      <c r="AG6" t="b" cm="1">
        <f t="array" aca="1" ref="AG6" ca="1">RAND() &lt;INDEX(Abilities[Effect Chance], Z6)*O6/100</f>
        <v>1</v>
      </c>
      <c r="AH6" t="str">
        <f ca="1">IF(AG6,AF6,"")</f>
        <v>Focus</v>
      </c>
      <c r="AI6" s="14">
        <f t="shared" ca="1" si="11"/>
        <v>10.615841000432463</v>
      </c>
      <c r="AJ6" t="b">
        <f t="shared" ca="1" si="12"/>
        <v>0</v>
      </c>
      <c r="AK6" t="b">
        <f ca="1">AND(AJ6, H6=COUNTA(Parties[Player Party]))</f>
        <v>0</v>
      </c>
      <c r="AL6" s="14" cm="1">
        <f t="array" aca="1" ref="AL6" ca="1">INDEX(ElementMultiplier, BL6, P6)*100/N6</f>
        <v>1.1061946902654867</v>
      </c>
      <c r="AM6" s="14">
        <f t="shared" ca="1" si="0"/>
        <v>4</v>
      </c>
      <c r="AN6" s="18">
        <f t="shared" ref="AN6:AN67" ca="1" si="32">MAX((K6+IF(AH6 = "Vampire", BX6/2, 0))-AM6, 0)</f>
        <v>63.5</v>
      </c>
      <c r="AO6" s="18">
        <f t="shared" ca="1" si="13"/>
        <v>83</v>
      </c>
      <c r="AP6" s="18">
        <f t="shared" ca="1" si="14"/>
        <v>182</v>
      </c>
      <c r="AQ6" s="18">
        <f t="shared" ca="1" si="15"/>
        <v>113</v>
      </c>
      <c r="AR6" s="18">
        <f t="shared" ca="1" si="16"/>
        <v>110</v>
      </c>
      <c r="AS6">
        <f t="shared" ca="1" si="17"/>
        <v>1</v>
      </c>
      <c r="AT6" cm="1">
        <f t="array" aca="1" ref="AT6" ca="1">IF(AS6=AS5, AT5, INDEX(Parties[Opponent ID], AS6))</f>
        <v>12</v>
      </c>
      <c r="AU6" t="str" cm="1">
        <f t="array" aca="1" ref="AU6" ca="1">IF(AT6=AT5,AU5, INDEX(Monsters[Name], AT6))</f>
        <v>Gmooose</v>
      </c>
      <c r="AV6" cm="1">
        <f t="array" aca="1" ref="AV6" ca="1">IF(AND($AS6=$AS5, $CD5=""), BY5, INDEX(Monsters[Health], $AT6))</f>
        <v>99</v>
      </c>
      <c r="AW6" cm="1">
        <f t="array" aca="1" ref="AW6" ca="1">IF(AND($AS6=$AS5, $CD5=""), BZ5, INDEX(Monsters[Stamina], $AT6))</f>
        <v>126</v>
      </c>
      <c r="AX6" s="18" cm="1">
        <f t="array" aca="1" ref="AX6" ca="1">IF(AND($AS6=$AS5, $CD5=""), CA5, INDEX(Monsters[Attack], $AT6))</f>
        <v>70</v>
      </c>
      <c r="AY6" s="18" cm="1">
        <f t="array" aca="1" ref="AY6" ca="1">IF(AND($AS6=$AS5, $CD5=""), CB5, INDEX(Monsters[Defense], $AT6))</f>
        <v>140</v>
      </c>
      <c r="AZ6" s="18" cm="1">
        <f t="array" aca="1" ref="AZ6" ca="1">IF(AND($AS6=$AS5, $CD5=""), CC5, INDEX(Monsters[Luck], $AT6))</f>
        <v>100</v>
      </c>
      <c r="BA6" cm="1">
        <f t="array" aca="1" ref="BA6" ca="1">IF(AT6=AT5, BA5, MATCH(INDEX(Monsters[Element], AT6), Elements, 0))</f>
        <v>4</v>
      </c>
      <c r="BB6" s="4" cm="1">
        <f t="array" aca="1" ref="BB6" ca="1">INDEX(Monsters[Chance to Use 2], AT6)</f>
        <v>0.19999999999999996</v>
      </c>
      <c r="BC6" cm="1">
        <f t="array" aca="1" ref="BC6" ca="1">INDEX(Monsters[Ability 1 ID], AT6)</f>
        <v>3</v>
      </c>
      <c r="BD6" cm="1">
        <f t="array" aca="1" ref="BD6" ca="1">INDEX(Monsters[Ability 2 ID], AT6)</f>
        <v>2</v>
      </c>
      <c r="BE6" cm="1">
        <f t="array" aca="1" ref="BE6" ca="1">INDEX(Abilities[Stamina Cost], BC6)</f>
        <v>3</v>
      </c>
      <c r="BF6" cm="1">
        <f t="array" aca="1" ref="BF6" ca="1">INDEX(Abilities[Stamina Cost], BD6)</f>
        <v>3</v>
      </c>
      <c r="BG6">
        <f t="shared" ca="1" si="18"/>
        <v>1</v>
      </c>
      <c r="BH6">
        <f t="shared" ca="1" si="19"/>
        <v>3</v>
      </c>
      <c r="BI6">
        <f t="shared" ca="1" si="20"/>
        <v>3</v>
      </c>
      <c r="BJ6">
        <f t="shared" ca="1" si="21"/>
        <v>1</v>
      </c>
      <c r="BK6">
        <f t="shared" ca="1" si="22"/>
        <v>3</v>
      </c>
      <c r="BL6" s="18" cm="1">
        <f t="array" aca="1" ref="BL6" ca="1">INDEX(Abilities[Element ID], $BK6)</f>
        <v>4</v>
      </c>
      <c r="BM6" s="18" cm="1">
        <f t="array" aca="1" ref="BM6" ca="1">INDEX(Abilities[Stamina Cost], $BK6)</f>
        <v>3</v>
      </c>
      <c r="BN6" s="18" cm="1">
        <f t="array" aca="1" ref="BN6" ca="1">INDEX(Abilities[Min Damage], $BK6)</f>
        <v>4</v>
      </c>
      <c r="BO6" s="18" cm="1">
        <f t="array" aca="1" ref="BO6" ca="1">INDEX(Abilities[Max Damage], $BK6)</f>
        <v>8</v>
      </c>
      <c r="BP6" s="14">
        <f t="shared" ca="1" si="23"/>
        <v>4.0749540490831011</v>
      </c>
      <c r="BQ6" t="str" cm="1">
        <f t="array" aca="1" ref="BQ6" ca="1">INDEX(Abilities[Special Effect], BK6)</f>
        <v>Fortify</v>
      </c>
      <c r="BR6" t="b" cm="1">
        <f t="array" aca="1" ref="BR6" ca="1">RAND() &lt;INDEX(Abilities[Effect Chance], BK6)*AZ6/100</f>
        <v>1</v>
      </c>
      <c r="BS6" t="str">
        <f t="shared" ca="1" si="24"/>
        <v>Fortify</v>
      </c>
      <c r="BT6" s="14">
        <f t="shared" ca="1" si="25"/>
        <v>4.0749540490831011</v>
      </c>
      <c r="BU6" t="b">
        <f t="shared" ca="1" si="26"/>
        <v>0</v>
      </c>
      <c r="BV6" t="b">
        <f ca="1">AND(BU6, AS6=COUNTA(Parties[Opponent Party]))</f>
        <v>0</v>
      </c>
      <c r="BW6" s="14" cm="1">
        <f t="array" aca="1" ref="BW6" ca="1">INDEX(ElementMultiplier, AA6, BA6)*100/AY6</f>
        <v>1.0714285714285714</v>
      </c>
      <c r="BX6" s="18">
        <f t="shared" ca="1" si="1"/>
        <v>11</v>
      </c>
      <c r="BY6" s="18">
        <f t="shared" ca="1" si="2"/>
        <v>88</v>
      </c>
      <c r="BZ6" s="18">
        <f t="shared" ca="1" si="27"/>
        <v>123</v>
      </c>
      <c r="CA6" s="18">
        <f t="shared" ca="1" si="28"/>
        <v>70</v>
      </c>
      <c r="CB6" s="18">
        <f t="shared" ca="1" si="29"/>
        <v>154</v>
      </c>
      <c r="CC6" s="18">
        <f t="shared" ca="1" si="30"/>
        <v>100</v>
      </c>
      <c r="CD6" t="str">
        <f t="shared" ca="1" si="31"/>
        <v/>
      </c>
    </row>
    <row r="7" spans="2:87" x14ac:dyDescent="0.25">
      <c r="H7">
        <f t="shared" ca="1" si="3"/>
        <v>1</v>
      </c>
      <c r="I7" cm="1">
        <f t="array" aca="1" ref="I7" ca="1">IF(H7=H6, I6, INDEX(Parties[Player ID], H7))</f>
        <v>5</v>
      </c>
      <c r="J7" t="str" cm="1">
        <f t="array" aca="1" ref="J7" ca="1">IF(I7=I6,J6, INDEX(Monsters[Name], I7))</f>
        <v>Gunome</v>
      </c>
      <c r="K7" cm="1">
        <f t="array" aca="1" ref="K7" ca="1">IF(AND($H7=$H6, CD6=""), AN6, INDEX(Monsters[Health], $I7))</f>
        <v>63.5</v>
      </c>
      <c r="L7" cm="1">
        <f t="array" aca="1" ref="L7" ca="1">IF(AND($H7=$H6, $CD6=""), AO6, INDEX(Monsters[Stamina], $I7))</f>
        <v>83</v>
      </c>
      <c r="M7" s="18" cm="1">
        <f t="array" aca="1" ref="M7" ca="1">IF(AND($H7=$H6, $CD6=""), AP6, INDEX(Monsters[Attack], $I7))</f>
        <v>182</v>
      </c>
      <c r="N7" s="18" cm="1">
        <f t="array" aca="1" ref="N7" ca="1">IF(AND($H7=$H6, $CD6=""), AQ6, INDEX(Monsters[Defense], $I7))</f>
        <v>113</v>
      </c>
      <c r="O7" s="18" cm="1">
        <f t="array" aca="1" ref="O7" ca="1">IF(AND($H7=$H6, $CD6=""), AR6, INDEX(Monsters[Luck], $I7))</f>
        <v>110</v>
      </c>
      <c r="P7" cm="1">
        <f t="array" aca="1" ref="P7" ca="1">IF(I7=I6, P6, MATCH(INDEX(Monsters[Element], I7), Elements, 0))</f>
        <v>5</v>
      </c>
      <c r="Q7" s="4" cm="1">
        <f t="array" aca="1" ref="Q7" ca="1">INDEX(Monsters[Chance to Use 2], I7)</f>
        <v>0.4</v>
      </c>
      <c r="R7" cm="1">
        <f t="array" aca="1" ref="R7" ca="1">INDEX(Monsters[Ability 1 ID], I7)</f>
        <v>9</v>
      </c>
      <c r="S7" cm="1">
        <f t="array" aca="1" ref="S7" ca="1">INDEX(Monsters[Ability 2 ID], I7)</f>
        <v>10</v>
      </c>
      <c r="T7" cm="1">
        <f t="array" aca="1" ref="T7" ca="1">INDEX(Abilities[Stamina Cost], R7)</f>
        <v>5</v>
      </c>
      <c r="U7" cm="1">
        <f t="array" aca="1" ref="U7" ca="1">INDEX(Abilities[Stamina Cost], S7)</f>
        <v>12</v>
      </c>
      <c r="V7">
        <f t="shared" ca="1" si="4"/>
        <v>1</v>
      </c>
      <c r="W7">
        <f t="shared" ca="1" si="5"/>
        <v>5</v>
      </c>
      <c r="X7">
        <f t="shared" ca="1" si="6"/>
        <v>12</v>
      </c>
      <c r="Y7">
        <f t="shared" ca="1" si="7"/>
        <v>2</v>
      </c>
      <c r="Z7">
        <f t="shared" ca="1" si="8"/>
        <v>10</v>
      </c>
      <c r="AA7" s="18" cm="1">
        <f t="array" aca="1" ref="AA7" ca="1">INDEX(Abilities[Element ID], $Z7)</f>
        <v>5</v>
      </c>
      <c r="AB7" s="18" cm="1">
        <f t="array" aca="1" ref="AB7" ca="1">INDEX(Abilities[Stamina Cost], $Z7)</f>
        <v>12</v>
      </c>
      <c r="AC7" s="18" cm="1">
        <f t="array" aca="1" ref="AC7" ca="1">INDEX(Abilities[Min Damage], $Z7)</f>
        <v>4</v>
      </c>
      <c r="AD7" s="18" cm="1">
        <f t="array" aca="1" ref="AD7" ca="1">INDEX(Abilities[Max Damage], $Z7)</f>
        <v>10</v>
      </c>
      <c r="AE7" s="14">
        <f t="shared" ca="1" si="9"/>
        <v>12.248730503066382</v>
      </c>
      <c r="AF7" t="str" cm="1">
        <f t="array" aca="1" ref="AF7" ca="1">INDEX(Abilities[Special Effect], Z7)</f>
        <v>Focus</v>
      </c>
      <c r="AG7" t="b" cm="1">
        <f t="array" aca="1" ref="AG7" ca="1">RAND() &lt;INDEX(Abilities[Effect Chance], Z7)*O7/100</f>
        <v>0</v>
      </c>
      <c r="AH7" t="str">
        <f t="shared" ca="1" si="10"/>
        <v/>
      </c>
      <c r="AI7" s="14">
        <f ca="1">IF(AF7="Hit Chance", AG7*AE7, AE7)</f>
        <v>12.248730503066382</v>
      </c>
      <c r="AJ7" t="b">
        <f t="shared" ca="1" si="12"/>
        <v>0</v>
      </c>
      <c r="AK7" t="b">
        <f ca="1">AND(AJ7, H7=COUNTA(Parties[Player Party]))</f>
        <v>0</v>
      </c>
      <c r="AL7" s="14" cm="1">
        <f t="array" aca="1" ref="AL7" ca="1">INDEX(ElementMultiplier, BL7, P7)*100/N7</f>
        <v>1.1061946902654867</v>
      </c>
      <c r="AM7" s="14">
        <f t="shared" ca="1" si="0"/>
        <v>4</v>
      </c>
      <c r="AN7" s="18">
        <f t="shared" ca="1" si="32"/>
        <v>59.5</v>
      </c>
      <c r="AO7" s="18">
        <f t="shared" ca="1" si="13"/>
        <v>71</v>
      </c>
      <c r="AP7" s="18">
        <f t="shared" ca="1" si="14"/>
        <v>182</v>
      </c>
      <c r="AQ7" s="18">
        <f t="shared" ca="1" si="15"/>
        <v>113</v>
      </c>
      <c r="AR7" s="18">
        <f t="shared" ca="1" si="16"/>
        <v>110</v>
      </c>
      <c r="AS7">
        <f t="shared" ca="1" si="17"/>
        <v>1</v>
      </c>
      <c r="AT7" cm="1">
        <f t="array" aca="1" ref="AT7" ca="1">IF(AS7=AS6, AT6, INDEX(Parties[Opponent ID], AS7))</f>
        <v>12</v>
      </c>
      <c r="AU7" t="str" cm="1">
        <f t="array" aca="1" ref="AU7" ca="1">IF(AT7=AT6,AU6, INDEX(Monsters[Name], AT7))</f>
        <v>Gmooose</v>
      </c>
      <c r="AV7" cm="1">
        <f t="array" aca="1" ref="AV7" ca="1">IF(AND($AS7=$AS6, $CD6=""), BY6, INDEX(Monsters[Health], $AT7))</f>
        <v>88</v>
      </c>
      <c r="AW7" cm="1">
        <f t="array" aca="1" ref="AW7" ca="1">IF(AND($AS7=$AS6, $CD6=""), BZ6, INDEX(Monsters[Stamina], $AT7))</f>
        <v>123</v>
      </c>
      <c r="AX7" s="18" cm="1">
        <f t="array" aca="1" ref="AX7" ca="1">IF(AND($AS7=$AS6, $CD6=""), CA6, INDEX(Monsters[Attack], $AT7))</f>
        <v>70</v>
      </c>
      <c r="AY7" s="18" cm="1">
        <f t="array" aca="1" ref="AY7" ca="1">IF(AND($AS7=$AS6, $CD6=""), CB6, INDEX(Monsters[Defense], $AT7))</f>
        <v>154</v>
      </c>
      <c r="AZ7" s="18" cm="1">
        <f t="array" aca="1" ref="AZ7" ca="1">IF(AND($AS7=$AS6, $CD6=""), CC6, INDEX(Monsters[Luck], $AT7))</f>
        <v>100</v>
      </c>
      <c r="BA7" cm="1">
        <f t="array" aca="1" ref="BA7" ca="1">IF(AT7=AT6, BA6, MATCH(INDEX(Monsters[Element], AT7), Elements, 0))</f>
        <v>4</v>
      </c>
      <c r="BB7" s="4" cm="1">
        <f t="array" aca="1" ref="BB7" ca="1">INDEX(Monsters[Chance to Use 2], AT7)</f>
        <v>0.19999999999999996</v>
      </c>
      <c r="BC7" cm="1">
        <f t="array" aca="1" ref="BC7" ca="1">INDEX(Monsters[Ability 1 ID], AT7)</f>
        <v>3</v>
      </c>
      <c r="BD7" cm="1">
        <f t="array" aca="1" ref="BD7" ca="1">INDEX(Monsters[Ability 2 ID], AT7)</f>
        <v>2</v>
      </c>
      <c r="BE7" cm="1">
        <f t="array" aca="1" ref="BE7" ca="1">INDEX(Abilities[Stamina Cost], BC7)</f>
        <v>3</v>
      </c>
      <c r="BF7" cm="1">
        <f t="array" aca="1" ref="BF7" ca="1">INDEX(Abilities[Stamina Cost], BD7)</f>
        <v>3</v>
      </c>
      <c r="BG7">
        <f t="shared" ca="1" si="18"/>
        <v>1</v>
      </c>
      <c r="BH7">
        <f t="shared" ca="1" si="19"/>
        <v>3</v>
      </c>
      <c r="BI7">
        <f t="shared" ca="1" si="20"/>
        <v>3</v>
      </c>
      <c r="BJ7">
        <f t="shared" ca="1" si="21"/>
        <v>1</v>
      </c>
      <c r="BK7">
        <f t="shared" ca="1" si="22"/>
        <v>3</v>
      </c>
      <c r="BL7" s="18" cm="1">
        <f t="array" aca="1" ref="BL7" ca="1">INDEX(Abilities[Element ID], $BK7)</f>
        <v>4</v>
      </c>
      <c r="BM7" s="18" cm="1">
        <f t="array" aca="1" ref="BM7" ca="1">INDEX(Abilities[Stamina Cost], $BK7)</f>
        <v>3</v>
      </c>
      <c r="BN7" s="18" cm="1">
        <f t="array" aca="1" ref="BN7" ca="1">INDEX(Abilities[Min Damage], $BK7)</f>
        <v>4</v>
      </c>
      <c r="BO7" s="18" cm="1">
        <f t="array" aca="1" ref="BO7" ca="1">INDEX(Abilities[Max Damage], $BK7)</f>
        <v>8</v>
      </c>
      <c r="BP7" s="14">
        <f t="shared" ca="1" si="23"/>
        <v>3.7832198868333835</v>
      </c>
      <c r="BQ7" t="str" cm="1">
        <f t="array" aca="1" ref="BQ7" ca="1">INDEX(Abilities[Special Effect], BK7)</f>
        <v>Fortify</v>
      </c>
      <c r="BR7" t="b" cm="1">
        <f t="array" aca="1" ref="BR7" ca="1">RAND() &lt;INDEX(Abilities[Effect Chance], BK7)*AZ7/100</f>
        <v>1</v>
      </c>
      <c r="BS7" t="str">
        <f t="shared" ca="1" si="24"/>
        <v>Fortify</v>
      </c>
      <c r="BT7" s="14">
        <f t="shared" ca="1" si="25"/>
        <v>3.7832198868333835</v>
      </c>
      <c r="BU7" t="b">
        <f t="shared" ca="1" si="26"/>
        <v>0</v>
      </c>
      <c r="BV7" t="b">
        <f ca="1">AND(BU7, AS7=COUNTA(Parties[Opponent Party]))</f>
        <v>0</v>
      </c>
      <c r="BW7" s="14" cm="1">
        <f t="array" aca="1" ref="BW7" ca="1">INDEX(ElementMultiplier, AA7, BA7)*100/AY7</f>
        <v>0.97402597402597402</v>
      </c>
      <c r="BX7" s="18">
        <f t="shared" ca="1" si="1"/>
        <v>12</v>
      </c>
      <c r="BY7" s="18">
        <f t="shared" ca="1" si="2"/>
        <v>76</v>
      </c>
      <c r="BZ7" s="18">
        <f t="shared" ca="1" si="27"/>
        <v>120</v>
      </c>
      <c r="CA7" s="18">
        <f t="shared" ca="1" si="28"/>
        <v>70</v>
      </c>
      <c r="CB7" s="18">
        <f t="shared" ca="1" si="29"/>
        <v>169</v>
      </c>
      <c r="CC7" s="18">
        <f t="shared" ca="1" si="30"/>
        <v>100</v>
      </c>
      <c r="CD7" t="str">
        <f t="shared" ca="1" si="31"/>
        <v/>
      </c>
      <c r="CI7" s="14"/>
    </row>
    <row r="8" spans="2:87" x14ac:dyDescent="0.25">
      <c r="H8">
        <f t="shared" ca="1" si="3"/>
        <v>1</v>
      </c>
      <c r="I8" cm="1">
        <f t="array" aca="1" ref="I8" ca="1">IF(H8=H7, I7, INDEX(Parties[Player ID], H8))</f>
        <v>5</v>
      </c>
      <c r="J8" t="str" cm="1">
        <f t="array" aca="1" ref="J8" ca="1">IF(I8=I7,J7, INDEX(Monsters[Name], I8))</f>
        <v>Gunome</v>
      </c>
      <c r="K8" cm="1">
        <f t="array" aca="1" ref="K8" ca="1">IF(AND($H8=$H7, CD7=""), AN7, INDEX(Monsters[Health], $I8))</f>
        <v>59.5</v>
      </c>
      <c r="L8" cm="1">
        <f t="array" aca="1" ref="L8" ca="1">IF(AND($H8=$H7, $CD7=""), AO7, INDEX(Monsters[Stamina], $I8))</f>
        <v>71</v>
      </c>
      <c r="M8" s="18" cm="1">
        <f t="array" aca="1" ref="M8" ca="1">IF(AND($H8=$H7, $CD7=""), AP7, INDEX(Monsters[Attack], $I8))</f>
        <v>182</v>
      </c>
      <c r="N8" s="18" cm="1">
        <f t="array" aca="1" ref="N8" ca="1">IF(AND($H8=$H7, $CD7=""), AQ7, INDEX(Monsters[Defense], $I8))</f>
        <v>113</v>
      </c>
      <c r="O8" s="18" cm="1">
        <f t="array" aca="1" ref="O8" ca="1">IF(AND($H8=$H7, $CD7=""), AR7, INDEX(Monsters[Luck], $I8))</f>
        <v>110</v>
      </c>
      <c r="P8" cm="1">
        <f t="array" aca="1" ref="P8" ca="1">IF(I8=I7, P7, MATCH(INDEX(Monsters[Element], I8), Elements, 0))</f>
        <v>5</v>
      </c>
      <c r="Q8" s="4" cm="1">
        <f t="array" aca="1" ref="Q8" ca="1">INDEX(Monsters[Chance to Use 2], I8)</f>
        <v>0.4</v>
      </c>
      <c r="R8" cm="1">
        <f t="array" aca="1" ref="R8" ca="1">INDEX(Monsters[Ability 1 ID], I8)</f>
        <v>9</v>
      </c>
      <c r="S8" cm="1">
        <f t="array" aca="1" ref="S8" ca="1">INDEX(Monsters[Ability 2 ID], I8)</f>
        <v>10</v>
      </c>
      <c r="T8" cm="1">
        <f t="array" aca="1" ref="T8" ca="1">INDEX(Abilities[Stamina Cost], R8)</f>
        <v>5</v>
      </c>
      <c r="U8" cm="1">
        <f t="array" aca="1" ref="U8" ca="1">INDEX(Abilities[Stamina Cost], S8)</f>
        <v>12</v>
      </c>
      <c r="V8">
        <f t="shared" ca="1" si="4"/>
        <v>1</v>
      </c>
      <c r="W8">
        <f t="shared" ca="1" si="5"/>
        <v>5</v>
      </c>
      <c r="X8">
        <f t="shared" ca="1" si="6"/>
        <v>12</v>
      </c>
      <c r="Y8">
        <f t="shared" ca="1" si="7"/>
        <v>2</v>
      </c>
      <c r="Z8">
        <f t="shared" ca="1" si="8"/>
        <v>10</v>
      </c>
      <c r="AA8" s="18" cm="1">
        <f t="array" aca="1" ref="AA8" ca="1">INDEX(Abilities[Element ID], $Z8)</f>
        <v>5</v>
      </c>
      <c r="AB8" s="18" cm="1">
        <f t="array" aca="1" ref="AB8" ca="1">INDEX(Abilities[Stamina Cost], $Z8)</f>
        <v>12</v>
      </c>
      <c r="AC8" s="18" cm="1">
        <f t="array" aca="1" ref="AC8" ca="1">INDEX(Abilities[Min Damage], $Z8)</f>
        <v>4</v>
      </c>
      <c r="AD8" s="18" cm="1">
        <f t="array" aca="1" ref="AD8" ca="1">INDEX(Abilities[Max Damage], $Z8)</f>
        <v>10</v>
      </c>
      <c r="AE8" s="14">
        <f t="shared" ca="1" si="9"/>
        <v>15.276597030603835</v>
      </c>
      <c r="AF8" t="str" cm="1">
        <f t="array" aca="1" ref="AF8" ca="1">INDEX(Abilities[Special Effect], Z8)</f>
        <v>Focus</v>
      </c>
      <c r="AG8" t="b" cm="1">
        <f t="array" aca="1" ref="AG8" ca="1">RAND() &lt;INDEX(Abilities[Effect Chance], Z8)*O8/100</f>
        <v>0</v>
      </c>
      <c r="AH8" t="str">
        <f t="shared" ca="1" si="10"/>
        <v/>
      </c>
      <c r="AI8" s="14">
        <f t="shared" ca="1" si="11"/>
        <v>15.276597030603835</v>
      </c>
      <c r="AJ8" t="b">
        <f t="shared" ca="1" si="12"/>
        <v>0</v>
      </c>
      <c r="AK8" t="b">
        <f ca="1">AND(AJ8, H8=COUNTA(Parties[Player Party]))</f>
        <v>0</v>
      </c>
      <c r="AL8" s="14" cm="1">
        <f t="array" aca="1" ref="AL8" ca="1">INDEX(ElementMultiplier, BL8, P8)*100/N8</f>
        <v>1.1061946902654867</v>
      </c>
      <c r="AM8" s="14">
        <f t="shared" ca="1" si="0"/>
        <v>4</v>
      </c>
      <c r="AN8" s="18">
        <f t="shared" ca="1" si="32"/>
        <v>55.5</v>
      </c>
      <c r="AO8" s="18">
        <f t="shared" ca="1" si="13"/>
        <v>59</v>
      </c>
      <c r="AP8" s="18">
        <f t="shared" ca="1" si="14"/>
        <v>182</v>
      </c>
      <c r="AQ8" s="18">
        <f t="shared" ca="1" si="15"/>
        <v>113</v>
      </c>
      <c r="AR8" s="18">
        <f t="shared" ca="1" si="16"/>
        <v>110</v>
      </c>
      <c r="AS8">
        <f t="shared" ca="1" si="17"/>
        <v>1</v>
      </c>
      <c r="AT8" cm="1">
        <f t="array" aca="1" ref="AT8" ca="1">IF(AS8=AS7, AT7, INDEX(Parties[Opponent ID], AS8))</f>
        <v>12</v>
      </c>
      <c r="AU8" t="str" cm="1">
        <f t="array" aca="1" ref="AU8" ca="1">IF(AT8=AT7,AU7, INDEX(Monsters[Name], AT8))</f>
        <v>Gmooose</v>
      </c>
      <c r="AV8" cm="1">
        <f t="array" aca="1" ref="AV8" ca="1">IF(AND($AS8=$AS7, $CD7=""), BY7, INDEX(Monsters[Health], $AT8))</f>
        <v>76</v>
      </c>
      <c r="AW8" cm="1">
        <f t="array" aca="1" ref="AW8" ca="1">IF(AND($AS8=$AS7, $CD7=""), BZ7, INDEX(Monsters[Stamina], $AT8))</f>
        <v>120</v>
      </c>
      <c r="AX8" s="18" cm="1">
        <f t="array" aca="1" ref="AX8" ca="1">IF(AND($AS8=$AS7, $CD7=""), CA7, INDEX(Monsters[Attack], $AT8))</f>
        <v>70</v>
      </c>
      <c r="AY8" s="18" cm="1">
        <f t="array" aca="1" ref="AY8" ca="1">IF(AND($AS8=$AS7, $CD7=""), CB7, INDEX(Monsters[Defense], $AT8))</f>
        <v>169</v>
      </c>
      <c r="AZ8" s="18" cm="1">
        <f t="array" aca="1" ref="AZ8" ca="1">IF(AND($AS8=$AS7, $CD7=""), CC7, INDEX(Monsters[Luck], $AT8))</f>
        <v>100</v>
      </c>
      <c r="BA8" cm="1">
        <f t="array" aca="1" ref="BA8" ca="1">IF(AT8=AT7, BA7, MATCH(INDEX(Monsters[Element], AT8), Elements, 0))</f>
        <v>4</v>
      </c>
      <c r="BB8" s="4" cm="1">
        <f t="array" aca="1" ref="BB8" ca="1">INDEX(Monsters[Chance to Use 2], AT8)</f>
        <v>0.19999999999999996</v>
      </c>
      <c r="BC8" cm="1">
        <f t="array" aca="1" ref="BC8" ca="1">INDEX(Monsters[Ability 1 ID], AT8)</f>
        <v>3</v>
      </c>
      <c r="BD8" cm="1">
        <f t="array" aca="1" ref="BD8" ca="1">INDEX(Monsters[Ability 2 ID], AT8)</f>
        <v>2</v>
      </c>
      <c r="BE8" cm="1">
        <f t="array" aca="1" ref="BE8" ca="1">INDEX(Abilities[Stamina Cost], BC8)</f>
        <v>3</v>
      </c>
      <c r="BF8" cm="1">
        <f t="array" aca="1" ref="BF8" ca="1">INDEX(Abilities[Stamina Cost], BD8)</f>
        <v>3</v>
      </c>
      <c r="BG8">
        <f t="shared" ca="1" si="18"/>
        <v>1</v>
      </c>
      <c r="BH8">
        <f t="shared" ca="1" si="19"/>
        <v>3</v>
      </c>
      <c r="BI8">
        <f t="shared" ca="1" si="20"/>
        <v>3</v>
      </c>
      <c r="BJ8">
        <f t="shared" ca="1" si="21"/>
        <v>1</v>
      </c>
      <c r="BK8">
        <f t="shared" ca="1" si="22"/>
        <v>3</v>
      </c>
      <c r="BL8" s="18" cm="1">
        <f t="array" aca="1" ref="BL8" ca="1">INDEX(Abilities[Element ID], $BK8)</f>
        <v>4</v>
      </c>
      <c r="BM8" s="18" cm="1">
        <f t="array" aca="1" ref="BM8" ca="1">INDEX(Abilities[Stamina Cost], $BK8)</f>
        <v>3</v>
      </c>
      <c r="BN8" s="18" cm="1">
        <f t="array" aca="1" ref="BN8" ca="1">INDEX(Abilities[Min Damage], $BK8)</f>
        <v>4</v>
      </c>
      <c r="BO8" s="18" cm="1">
        <f t="array" aca="1" ref="BO8" ca="1">INDEX(Abilities[Max Damage], $BK8)</f>
        <v>8</v>
      </c>
      <c r="BP8" s="14">
        <f t="shared" ca="1" si="23"/>
        <v>4.082108885205491</v>
      </c>
      <c r="BQ8" t="str" cm="1">
        <f t="array" aca="1" ref="BQ8" ca="1">INDEX(Abilities[Special Effect], BK8)</f>
        <v>Fortify</v>
      </c>
      <c r="BR8" t="b" cm="1">
        <f t="array" aca="1" ref="BR8" ca="1">RAND() &lt;INDEX(Abilities[Effect Chance], BK8)*AZ8/100</f>
        <v>1</v>
      </c>
      <c r="BS8" t="str">
        <f t="shared" ca="1" si="24"/>
        <v>Fortify</v>
      </c>
      <c r="BT8" s="14">
        <f t="shared" ca="1" si="25"/>
        <v>4.082108885205491</v>
      </c>
      <c r="BU8" t="b">
        <f t="shared" ca="1" si="26"/>
        <v>0</v>
      </c>
      <c r="BV8" t="b">
        <f ca="1">AND(BU8, AS8=COUNTA(Parties[Opponent Party]))</f>
        <v>0</v>
      </c>
      <c r="BW8" s="14" cm="1">
        <f t="array" aca="1" ref="BW8" ca="1">INDEX(ElementMultiplier, AA8, BA8)*100/AY8</f>
        <v>0.8875739644970414</v>
      </c>
      <c r="BX8" s="18">
        <f t="shared" ca="1" si="1"/>
        <v>14</v>
      </c>
      <c r="BY8" s="18">
        <f t="shared" ca="1" si="2"/>
        <v>62</v>
      </c>
      <c r="BZ8" s="18">
        <f t="shared" ca="1" si="27"/>
        <v>117</v>
      </c>
      <c r="CA8" s="18">
        <f t="shared" ca="1" si="28"/>
        <v>70</v>
      </c>
      <c r="CB8" s="18">
        <f t="shared" ca="1" si="29"/>
        <v>186</v>
      </c>
      <c r="CC8" s="18">
        <f t="shared" ca="1" si="30"/>
        <v>100</v>
      </c>
      <c r="CD8" t="str">
        <f t="shared" ca="1" si="31"/>
        <v/>
      </c>
    </row>
    <row r="9" spans="2:87" x14ac:dyDescent="0.25">
      <c r="B9" s="1" t="s">
        <v>153</v>
      </c>
      <c r="G9" t="s">
        <v>95</v>
      </c>
      <c r="H9">
        <f t="shared" ca="1" si="3"/>
        <v>1</v>
      </c>
      <c r="I9" cm="1">
        <f t="array" aca="1" ref="I9" ca="1">IF(H9=H8, I8, INDEX(Parties[Player ID], H9))</f>
        <v>5</v>
      </c>
      <c r="J9" t="str" cm="1">
        <f t="array" aca="1" ref="J9" ca="1">IF(I9=I8,J8, INDEX(Monsters[Name], I9))</f>
        <v>Gunome</v>
      </c>
      <c r="K9" cm="1">
        <f t="array" aca="1" ref="K9" ca="1">IF(AND($H9=$H8, CD8=""), AN8, INDEX(Monsters[Health], $I9))</f>
        <v>55.5</v>
      </c>
      <c r="L9" cm="1">
        <f t="array" aca="1" ref="L9" ca="1">IF(AND($H9=$H8, $CD8=""), AO8, INDEX(Monsters[Stamina], $I9))</f>
        <v>59</v>
      </c>
      <c r="M9" s="18" cm="1">
        <f t="array" aca="1" ref="M9" ca="1">IF(AND($H9=$H8, $CD8=""), AP8, INDEX(Monsters[Attack], $I9))</f>
        <v>182</v>
      </c>
      <c r="N9" s="18" cm="1">
        <f t="array" aca="1" ref="N9" ca="1">IF(AND($H9=$H8, $CD8=""), AQ8, INDEX(Monsters[Defense], $I9))</f>
        <v>113</v>
      </c>
      <c r="O9" s="18" cm="1">
        <f t="array" aca="1" ref="O9" ca="1">IF(AND($H9=$H8, $CD8=""), AR8, INDEX(Monsters[Luck], $I9))</f>
        <v>110</v>
      </c>
      <c r="P9" cm="1">
        <f t="array" aca="1" ref="P9" ca="1">IF(I9=I8, P8, MATCH(INDEX(Monsters[Element], I9), Elements, 0))</f>
        <v>5</v>
      </c>
      <c r="Q9" s="4" cm="1">
        <f t="array" aca="1" ref="Q9" ca="1">INDEX(Monsters[Chance to Use 2], I9)</f>
        <v>0.4</v>
      </c>
      <c r="R9" cm="1">
        <f t="array" aca="1" ref="R9" ca="1">INDEX(Monsters[Ability 1 ID], I9)</f>
        <v>9</v>
      </c>
      <c r="S9" cm="1">
        <f t="array" aca="1" ref="S9" ca="1">INDEX(Monsters[Ability 2 ID], I9)</f>
        <v>10</v>
      </c>
      <c r="T9" cm="1">
        <f t="array" aca="1" ref="T9" ca="1">INDEX(Abilities[Stamina Cost], R9)</f>
        <v>5</v>
      </c>
      <c r="U9" cm="1">
        <f t="array" aca="1" ref="U9" ca="1">INDEX(Abilities[Stamina Cost], S9)</f>
        <v>12</v>
      </c>
      <c r="V9">
        <f t="shared" ca="1" si="4"/>
        <v>1</v>
      </c>
      <c r="W9">
        <f t="shared" ca="1" si="5"/>
        <v>5</v>
      </c>
      <c r="X9">
        <f t="shared" ca="1" si="6"/>
        <v>12</v>
      </c>
      <c r="Y9">
        <f t="shared" ca="1" si="7"/>
        <v>1</v>
      </c>
      <c r="Z9">
        <f t="shared" ca="1" si="8"/>
        <v>9</v>
      </c>
      <c r="AA9" s="18" cm="1">
        <f t="array" aca="1" ref="AA9" ca="1">INDEX(Abilities[Element ID], $Z9)</f>
        <v>5</v>
      </c>
      <c r="AB9" s="18" cm="1">
        <f t="array" aca="1" ref="AB9" ca="1">INDEX(Abilities[Stamina Cost], $Z9)</f>
        <v>5</v>
      </c>
      <c r="AC9" s="18" cm="1">
        <f t="array" aca="1" ref="AC9" ca="1">INDEX(Abilities[Min Damage], $Z9)</f>
        <v>11</v>
      </c>
      <c r="AD9" s="18" cm="1">
        <f t="array" aca="1" ref="AD9" ca="1">INDEX(Abilities[Max Damage], $Z9)</f>
        <v>16</v>
      </c>
      <c r="AE9" s="14">
        <f t="shared" ca="1" si="9"/>
        <v>24.967385992532616</v>
      </c>
      <c r="AF9" t="str" cm="1">
        <f t="array" aca="1" ref="AF9" ca="1">INDEX(Abilities[Special Effect], Z9)</f>
        <v>Vampire</v>
      </c>
      <c r="AG9" t="b" cm="1">
        <f t="array" aca="1" ref="AG9" ca="1">RAND() &lt;INDEX(Abilities[Effect Chance], Z9)*O9/100</f>
        <v>1</v>
      </c>
      <c r="AH9" t="str">
        <f ca="1">IF(AG9,AF9,"")</f>
        <v>Vampire</v>
      </c>
      <c r="AI9" s="14">
        <f ca="1">IF(AF9="Hit Chance", AG9*AE9, AE9)</f>
        <v>24.967385992532616</v>
      </c>
      <c r="AJ9" t="b">
        <f t="shared" ca="1" si="12"/>
        <v>0</v>
      </c>
      <c r="AK9" t="b">
        <f ca="1">AND(AJ9, H9=COUNTA(Parties[Player Party]))</f>
        <v>0</v>
      </c>
      <c r="AL9" s="14" cm="1">
        <f t="array" aca="1" ref="AL9" ca="1">INDEX(ElementMultiplier, BL9, P9)*100/N9</f>
        <v>1.1061946902654867</v>
      </c>
      <c r="AM9" s="14">
        <f t="shared" ca="1" si="0"/>
        <v>4</v>
      </c>
      <c r="AN9" s="18">
        <f t="shared" ca="1" si="32"/>
        <v>61.5</v>
      </c>
      <c r="AO9" s="18">
        <f t="shared" ca="1" si="13"/>
        <v>54</v>
      </c>
      <c r="AP9" s="18">
        <f t="shared" ca="1" si="14"/>
        <v>182</v>
      </c>
      <c r="AQ9" s="18">
        <f t="shared" ca="1" si="15"/>
        <v>113</v>
      </c>
      <c r="AR9" s="18">
        <f t="shared" ca="1" si="16"/>
        <v>110</v>
      </c>
      <c r="AS9">
        <f t="shared" ca="1" si="17"/>
        <v>1</v>
      </c>
      <c r="AT9" cm="1">
        <f t="array" aca="1" ref="AT9" ca="1">IF(AS9=AS8, AT8, INDEX(Parties[Opponent ID], AS9))</f>
        <v>12</v>
      </c>
      <c r="AU9" t="str" cm="1">
        <f t="array" aca="1" ref="AU9" ca="1">IF(AT9=AT8,AU8, INDEX(Monsters[Name], AT9))</f>
        <v>Gmooose</v>
      </c>
      <c r="AV9" cm="1">
        <f t="array" aca="1" ref="AV9" ca="1">IF(AND($AS9=$AS8, $CD8=""), BY8, INDEX(Monsters[Health], $AT9))</f>
        <v>62</v>
      </c>
      <c r="AW9" cm="1">
        <f t="array" aca="1" ref="AW9" ca="1">IF(AND($AS9=$AS8, $CD8=""), BZ8, INDEX(Monsters[Stamina], $AT9))</f>
        <v>117</v>
      </c>
      <c r="AX9" s="18" cm="1">
        <f t="array" aca="1" ref="AX9" ca="1">IF(AND($AS9=$AS8, $CD8=""), CA8, INDEX(Monsters[Attack], $AT9))</f>
        <v>70</v>
      </c>
      <c r="AY9" s="18" cm="1">
        <f t="array" aca="1" ref="AY9" ca="1">IF(AND($AS9=$AS8, $CD8=""), CB8, INDEX(Monsters[Defense], $AT9))</f>
        <v>186</v>
      </c>
      <c r="AZ9" s="18" cm="1">
        <f t="array" aca="1" ref="AZ9" ca="1">IF(AND($AS9=$AS8, $CD8=""), CC8, INDEX(Monsters[Luck], $AT9))</f>
        <v>100</v>
      </c>
      <c r="BA9" cm="1">
        <f t="array" aca="1" ref="BA9" ca="1">IF(AT9=AT8, BA8, MATCH(INDEX(Monsters[Element], AT9), Elements, 0))</f>
        <v>4</v>
      </c>
      <c r="BB9" s="4" cm="1">
        <f t="array" aca="1" ref="BB9" ca="1">INDEX(Monsters[Chance to Use 2], AT9)</f>
        <v>0.19999999999999996</v>
      </c>
      <c r="BC9" cm="1">
        <f t="array" aca="1" ref="BC9" ca="1">INDEX(Monsters[Ability 1 ID], AT9)</f>
        <v>3</v>
      </c>
      <c r="BD9" cm="1">
        <f t="array" aca="1" ref="BD9" ca="1">INDEX(Monsters[Ability 2 ID], AT9)</f>
        <v>2</v>
      </c>
      <c r="BE9" cm="1">
        <f t="array" aca="1" ref="BE9" ca="1">INDEX(Abilities[Stamina Cost], BC9)</f>
        <v>3</v>
      </c>
      <c r="BF9" cm="1">
        <f t="array" aca="1" ref="BF9" ca="1">INDEX(Abilities[Stamina Cost], BD9)</f>
        <v>3</v>
      </c>
      <c r="BG9">
        <f t="shared" ca="1" si="18"/>
        <v>1</v>
      </c>
      <c r="BH9">
        <f t="shared" ca="1" si="19"/>
        <v>3</v>
      </c>
      <c r="BI9">
        <f t="shared" ca="1" si="20"/>
        <v>3</v>
      </c>
      <c r="BJ9">
        <f t="shared" ca="1" si="21"/>
        <v>1</v>
      </c>
      <c r="BK9">
        <f t="shared" ca="1" si="22"/>
        <v>3</v>
      </c>
      <c r="BL9" s="18" cm="1">
        <f t="array" aca="1" ref="BL9" ca="1">INDEX(Abilities[Element ID], $BK9)</f>
        <v>4</v>
      </c>
      <c r="BM9" s="18" cm="1">
        <f t="array" aca="1" ref="BM9" ca="1">INDEX(Abilities[Stamina Cost], $BK9)</f>
        <v>3</v>
      </c>
      <c r="BN9" s="18" cm="1">
        <f t="array" aca="1" ref="BN9" ca="1">INDEX(Abilities[Min Damage], $BK9)</f>
        <v>4</v>
      </c>
      <c r="BO9" s="18" cm="1">
        <f t="array" aca="1" ref="BO9" ca="1">INDEX(Abilities[Max Damage], $BK9)</f>
        <v>8</v>
      </c>
      <c r="BP9" s="14">
        <f t="shared" ca="1" si="23"/>
        <v>4.4532494165342378</v>
      </c>
      <c r="BQ9" t="str" cm="1">
        <f t="array" aca="1" ref="BQ9" ca="1">INDEX(Abilities[Special Effect], BK9)</f>
        <v>Fortify</v>
      </c>
      <c r="BR9" t="b" cm="1">
        <f t="array" aca="1" ref="BR9" ca="1">RAND() &lt;INDEX(Abilities[Effect Chance], BK9)*AZ9/100</f>
        <v>1</v>
      </c>
      <c r="BS9" t="str">
        <f t="shared" ca="1" si="24"/>
        <v>Fortify</v>
      </c>
      <c r="BT9" s="14">
        <f t="shared" ca="1" si="25"/>
        <v>4.4532494165342378</v>
      </c>
      <c r="BU9" t="b">
        <f t="shared" ca="1" si="26"/>
        <v>0</v>
      </c>
      <c r="BV9" t="b">
        <f ca="1">AND(BU9, AS9=COUNTA(Parties[Opponent Party]))</f>
        <v>0</v>
      </c>
      <c r="BW9" s="14" cm="1">
        <f t="array" aca="1" ref="BW9" ca="1">INDEX(ElementMultiplier, AA9, BA9)*100/AY9</f>
        <v>0.80645161290322576</v>
      </c>
      <c r="BX9" s="18">
        <f t="shared" ca="1" si="1"/>
        <v>20</v>
      </c>
      <c r="BY9" s="18">
        <f t="shared" ca="1" si="2"/>
        <v>42</v>
      </c>
      <c r="BZ9" s="18">
        <f t="shared" ca="1" si="27"/>
        <v>114</v>
      </c>
      <c r="CA9" s="18">
        <f t="shared" ca="1" si="28"/>
        <v>70</v>
      </c>
      <c r="CB9" s="18">
        <f t="shared" ca="1" si="29"/>
        <v>205</v>
      </c>
      <c r="CC9" s="18">
        <f t="shared" ca="1" si="30"/>
        <v>100</v>
      </c>
      <c r="CD9" t="str">
        <f t="shared" ca="1" si="31"/>
        <v/>
      </c>
    </row>
    <row r="10" spans="2:87" x14ac:dyDescent="0.25">
      <c r="B10" s="5" t="s">
        <v>154</v>
      </c>
      <c r="C10" s="5" t="s">
        <v>155</v>
      </c>
      <c r="D10" s="5" t="s">
        <v>156</v>
      </c>
      <c r="E10" s="5" t="s">
        <v>80</v>
      </c>
      <c r="G10" t="s">
        <v>95</v>
      </c>
      <c r="H10">
        <f t="shared" ca="1" si="3"/>
        <v>1</v>
      </c>
      <c r="I10" cm="1">
        <f t="array" aca="1" ref="I10" ca="1">IF(H10=H9, I9, INDEX(Parties[Player ID], H10))</f>
        <v>5</v>
      </c>
      <c r="J10" t="str" cm="1">
        <f t="array" aca="1" ref="J10" ca="1">IF(I10=I9,J9, INDEX(Monsters[Name], I10))</f>
        <v>Gunome</v>
      </c>
      <c r="K10" cm="1">
        <f t="array" aca="1" ref="K10" ca="1">IF(AND($H10=$H9, CD9=""), AN9, INDEX(Monsters[Health], $I10))</f>
        <v>61.5</v>
      </c>
      <c r="L10" cm="1">
        <f t="array" aca="1" ref="L10" ca="1">IF(AND($H10=$H9, $CD9=""), AO9, INDEX(Monsters[Stamina], $I10))</f>
        <v>54</v>
      </c>
      <c r="M10" s="18" cm="1">
        <f t="array" aca="1" ref="M10" ca="1">IF(AND($H10=$H9, $CD9=""), AP9, INDEX(Monsters[Attack], $I10))</f>
        <v>182</v>
      </c>
      <c r="N10" s="18" cm="1">
        <f t="array" aca="1" ref="N10" ca="1">IF(AND($H10=$H9, $CD9=""), AQ9, INDEX(Monsters[Defense], $I10))</f>
        <v>113</v>
      </c>
      <c r="O10" s="18" cm="1">
        <f t="array" aca="1" ref="O10" ca="1">IF(AND($H10=$H9, $CD9=""), AR9, INDEX(Monsters[Luck], $I10))</f>
        <v>110</v>
      </c>
      <c r="P10" cm="1">
        <f t="array" aca="1" ref="P10" ca="1">IF(I10=I9, P9, MATCH(INDEX(Monsters[Element], I10), Elements, 0))</f>
        <v>5</v>
      </c>
      <c r="Q10" s="4" cm="1">
        <f t="array" aca="1" ref="Q10" ca="1">INDEX(Monsters[Chance to Use 2], I10)</f>
        <v>0.4</v>
      </c>
      <c r="R10" cm="1">
        <f t="array" aca="1" ref="R10" ca="1">INDEX(Monsters[Ability 1 ID], I10)</f>
        <v>9</v>
      </c>
      <c r="S10" cm="1">
        <f t="array" aca="1" ref="S10" ca="1">INDEX(Monsters[Ability 2 ID], I10)</f>
        <v>10</v>
      </c>
      <c r="T10" cm="1">
        <f t="array" aca="1" ref="T10" ca="1">INDEX(Abilities[Stamina Cost], R10)</f>
        <v>5</v>
      </c>
      <c r="U10" cm="1">
        <f t="array" aca="1" ref="U10" ca="1">INDEX(Abilities[Stamina Cost], S10)</f>
        <v>12</v>
      </c>
      <c r="V10">
        <f t="shared" ca="1" si="4"/>
        <v>1</v>
      </c>
      <c r="W10">
        <f t="shared" ca="1" si="5"/>
        <v>5</v>
      </c>
      <c r="X10">
        <f t="shared" ca="1" si="6"/>
        <v>12</v>
      </c>
      <c r="Y10">
        <f t="shared" ca="1" si="7"/>
        <v>1</v>
      </c>
      <c r="Z10">
        <f t="shared" ca="1" si="8"/>
        <v>9</v>
      </c>
      <c r="AA10" s="18" cm="1">
        <f t="array" aca="1" ref="AA10" ca="1">INDEX(Abilities[Element ID], $Z10)</f>
        <v>5</v>
      </c>
      <c r="AB10" s="18" cm="1">
        <f t="array" aca="1" ref="AB10" ca="1">INDEX(Abilities[Stamina Cost], $Z10)</f>
        <v>5</v>
      </c>
      <c r="AC10" s="18" cm="1">
        <f t="array" aca="1" ref="AC10" ca="1">INDEX(Abilities[Min Damage], $Z10)</f>
        <v>11</v>
      </c>
      <c r="AD10" s="18" cm="1">
        <f t="array" aca="1" ref="AD10" ca="1">INDEX(Abilities[Max Damage], $Z10)</f>
        <v>16</v>
      </c>
      <c r="AE10" s="14">
        <f t="shared" ca="1" si="9"/>
        <v>24.079904701588362</v>
      </c>
      <c r="AF10" t="str" cm="1">
        <f t="array" aca="1" ref="AF10" ca="1">INDEX(Abilities[Special Effect], Z10)</f>
        <v>Vampire</v>
      </c>
      <c r="AG10" t="b" cm="1">
        <f t="array" aca="1" ref="AG10" ca="1">RAND() &lt;INDEX(Abilities[Effect Chance], Z10)*O10/100</f>
        <v>1</v>
      </c>
      <c r="AH10" t="str">
        <f t="shared" ca="1" si="10"/>
        <v>Vampire</v>
      </c>
      <c r="AI10" s="14">
        <f t="shared" ca="1" si="11"/>
        <v>24.079904701588362</v>
      </c>
      <c r="AJ10" t="b">
        <f t="shared" ca="1" si="12"/>
        <v>0</v>
      </c>
      <c r="AK10" t="b">
        <f ca="1">AND(AJ10, H10=COUNTA(Parties[Player Party]))</f>
        <v>0</v>
      </c>
      <c r="AL10" s="14" cm="1">
        <f t="array" aca="1" ref="AL10" ca="1">INDEX(ElementMultiplier, BL10, P10)*100/N10</f>
        <v>1.1061946902654867</v>
      </c>
      <c r="AM10" s="14">
        <f t="shared" ca="1" si="0"/>
        <v>5</v>
      </c>
      <c r="AN10" s="18">
        <f t="shared" ca="1" si="32"/>
        <v>65.5</v>
      </c>
      <c r="AO10" s="18">
        <f t="shared" ca="1" si="13"/>
        <v>49</v>
      </c>
      <c r="AP10" s="18">
        <f t="shared" ca="1" si="14"/>
        <v>182</v>
      </c>
      <c r="AQ10" s="18">
        <f t="shared" ca="1" si="15"/>
        <v>113</v>
      </c>
      <c r="AR10" s="18">
        <f t="shared" ca="1" si="16"/>
        <v>110</v>
      </c>
      <c r="AS10">
        <f t="shared" ca="1" si="17"/>
        <v>1</v>
      </c>
      <c r="AT10" cm="1">
        <f t="array" aca="1" ref="AT10" ca="1">IF(AS10=AS9, AT9, INDEX(Parties[Opponent ID], AS10))</f>
        <v>12</v>
      </c>
      <c r="AU10" t="str" cm="1">
        <f t="array" aca="1" ref="AU10" ca="1">IF(AT10=AT9,AU9, INDEX(Monsters[Name], AT10))</f>
        <v>Gmooose</v>
      </c>
      <c r="AV10" cm="1">
        <f t="array" aca="1" ref="AV10" ca="1">IF(AND($AS10=$AS9, $CD9=""), BY9, INDEX(Monsters[Health], $AT10))</f>
        <v>42</v>
      </c>
      <c r="AW10" cm="1">
        <f t="array" aca="1" ref="AW10" ca="1">IF(AND($AS10=$AS9, $CD9=""), BZ9, INDEX(Monsters[Stamina], $AT10))</f>
        <v>114</v>
      </c>
      <c r="AX10" s="18" cm="1">
        <f t="array" aca="1" ref="AX10" ca="1">IF(AND($AS10=$AS9, $CD9=""), CA9, INDEX(Monsters[Attack], $AT10))</f>
        <v>70</v>
      </c>
      <c r="AY10" s="18" cm="1">
        <f t="array" aca="1" ref="AY10" ca="1">IF(AND($AS10=$AS9, $CD9=""), CB9, INDEX(Monsters[Defense], $AT10))</f>
        <v>205</v>
      </c>
      <c r="AZ10" s="18" cm="1">
        <f t="array" aca="1" ref="AZ10" ca="1">IF(AND($AS10=$AS9, $CD9=""), CC9, INDEX(Monsters[Luck], $AT10))</f>
        <v>100</v>
      </c>
      <c r="BA10" cm="1">
        <f t="array" aca="1" ref="BA10" ca="1">IF(AT10=AT9, BA9, MATCH(INDEX(Monsters[Element], AT10), Elements, 0))</f>
        <v>4</v>
      </c>
      <c r="BB10" s="4" cm="1">
        <f t="array" aca="1" ref="BB10" ca="1">INDEX(Monsters[Chance to Use 2], AT10)</f>
        <v>0.19999999999999996</v>
      </c>
      <c r="BC10" cm="1">
        <f t="array" aca="1" ref="BC10" ca="1">INDEX(Monsters[Ability 1 ID], AT10)</f>
        <v>3</v>
      </c>
      <c r="BD10" cm="1">
        <f t="array" aca="1" ref="BD10" ca="1">INDEX(Monsters[Ability 2 ID], AT10)</f>
        <v>2</v>
      </c>
      <c r="BE10" cm="1">
        <f t="array" aca="1" ref="BE10" ca="1">INDEX(Abilities[Stamina Cost], BC10)</f>
        <v>3</v>
      </c>
      <c r="BF10" cm="1">
        <f t="array" aca="1" ref="BF10" ca="1">INDEX(Abilities[Stamina Cost], BD10)</f>
        <v>3</v>
      </c>
      <c r="BG10">
        <f t="shared" ca="1" si="18"/>
        <v>1</v>
      </c>
      <c r="BH10">
        <f t="shared" ca="1" si="19"/>
        <v>3</v>
      </c>
      <c r="BI10">
        <f t="shared" ca="1" si="20"/>
        <v>3</v>
      </c>
      <c r="BJ10">
        <f t="shared" ca="1" si="21"/>
        <v>1</v>
      </c>
      <c r="BK10">
        <f t="shared" ca="1" si="22"/>
        <v>3</v>
      </c>
      <c r="BL10" s="18" cm="1">
        <f t="array" aca="1" ref="BL10" ca="1">INDEX(Abilities[Element ID], $BK10)</f>
        <v>4</v>
      </c>
      <c r="BM10" s="18" cm="1">
        <f t="array" aca="1" ref="BM10" ca="1">INDEX(Abilities[Stamina Cost], $BK10)</f>
        <v>3</v>
      </c>
      <c r="BN10" s="18" cm="1">
        <f t="array" aca="1" ref="BN10" ca="1">INDEX(Abilities[Min Damage], $BK10)</f>
        <v>4</v>
      </c>
      <c r="BO10" s="18" cm="1">
        <f t="array" aca="1" ref="BO10" ca="1">INDEX(Abilities[Max Damage], $BK10)</f>
        <v>8</v>
      </c>
      <c r="BP10" s="14">
        <f t="shared" ca="1" si="23"/>
        <v>4.5832786259958977</v>
      </c>
      <c r="BQ10" t="str" cm="1">
        <f t="array" aca="1" ref="BQ10" ca="1">INDEX(Abilities[Special Effect], BK10)</f>
        <v>Fortify</v>
      </c>
      <c r="BR10" t="b" cm="1">
        <f t="array" aca="1" ref="BR10" ca="1">RAND() &lt;INDEX(Abilities[Effect Chance], BK10)*AZ10/100</f>
        <v>1</v>
      </c>
      <c r="BS10" t="str">
        <f t="shared" ca="1" si="24"/>
        <v>Fortify</v>
      </c>
      <c r="BT10" s="14">
        <f t="shared" ca="1" si="25"/>
        <v>4.5832786259958977</v>
      </c>
      <c r="BU10" t="b">
        <f t="shared" ca="1" si="26"/>
        <v>0</v>
      </c>
      <c r="BV10" t="b">
        <f ca="1">AND(BU10, AS10=COUNTA(Parties[Opponent Party]))</f>
        <v>0</v>
      </c>
      <c r="BW10" s="14" cm="1">
        <f t="array" aca="1" ref="BW10" ca="1">INDEX(ElementMultiplier, AA10, BA10)*100/AY10</f>
        <v>0.73170731707317072</v>
      </c>
      <c r="BX10" s="18">
        <f t="shared" ca="1" si="1"/>
        <v>18</v>
      </c>
      <c r="BY10" s="18">
        <f t="shared" ca="1" si="2"/>
        <v>24</v>
      </c>
      <c r="BZ10" s="18">
        <f t="shared" ca="1" si="27"/>
        <v>111</v>
      </c>
      <c r="CA10" s="18">
        <f t="shared" ca="1" si="28"/>
        <v>70</v>
      </c>
      <c r="CB10" s="18">
        <f t="shared" ca="1" si="29"/>
        <v>226</v>
      </c>
      <c r="CC10" s="18">
        <f t="shared" ca="1" si="30"/>
        <v>100</v>
      </c>
      <c r="CD10" t="str">
        <f t="shared" ca="1" si="31"/>
        <v/>
      </c>
    </row>
    <row r="11" spans="2:87" x14ac:dyDescent="0.25">
      <c r="B11">
        <f ca="1">COUNTIF($CD:$CD, B10)</f>
        <v>14</v>
      </c>
      <c r="C11">
        <f ca="1">COUNTIF($CD:$CD, C10)</f>
        <v>0</v>
      </c>
      <c r="D11">
        <f ca="1">COUNTIF($CD:$CD, D10)</f>
        <v>1</v>
      </c>
      <c r="E11">
        <f ca="1">SUM(B11:D11)</f>
        <v>15</v>
      </c>
      <c r="H11">
        <f t="shared" ca="1" si="3"/>
        <v>1</v>
      </c>
      <c r="I11" cm="1">
        <f t="array" aca="1" ref="I11" ca="1">IF(H11=H10, I10, INDEX(Parties[Player ID], H11))</f>
        <v>5</v>
      </c>
      <c r="J11" t="str" cm="1">
        <f t="array" aca="1" ref="J11" ca="1">IF(I11=I10,J10, INDEX(Monsters[Name], I11))</f>
        <v>Gunome</v>
      </c>
      <c r="K11" cm="1">
        <f t="array" aca="1" ref="K11" ca="1">IF(AND($H11=$H10, CD10=""), AN10, INDEX(Monsters[Health], $I11))</f>
        <v>65.5</v>
      </c>
      <c r="L11" cm="1">
        <f t="array" aca="1" ref="L11" ca="1">IF(AND($H11=$H10, $CD10=""), AO10, INDEX(Monsters[Stamina], $I11))</f>
        <v>49</v>
      </c>
      <c r="M11" s="18" cm="1">
        <f t="array" aca="1" ref="M11" ca="1">IF(AND($H11=$H10, $CD10=""), AP10, INDEX(Monsters[Attack], $I11))</f>
        <v>182</v>
      </c>
      <c r="N11" s="18" cm="1">
        <f t="array" aca="1" ref="N11" ca="1">IF(AND($H11=$H10, $CD10=""), AQ10, INDEX(Monsters[Defense], $I11))</f>
        <v>113</v>
      </c>
      <c r="O11" s="18" cm="1">
        <f t="array" aca="1" ref="O11" ca="1">IF(AND($H11=$H10, $CD10=""), AR10, INDEX(Monsters[Luck], $I11))</f>
        <v>110</v>
      </c>
      <c r="P11" cm="1">
        <f t="array" aca="1" ref="P11" ca="1">IF(I11=I10, P10, MATCH(INDEX(Monsters[Element], I11), Elements, 0))</f>
        <v>5</v>
      </c>
      <c r="Q11" s="4" cm="1">
        <f t="array" aca="1" ref="Q11" ca="1">INDEX(Monsters[Chance to Use 2], I11)</f>
        <v>0.4</v>
      </c>
      <c r="R11" cm="1">
        <f t="array" aca="1" ref="R11" ca="1">INDEX(Monsters[Ability 1 ID], I11)</f>
        <v>9</v>
      </c>
      <c r="S11" cm="1">
        <f t="array" aca="1" ref="S11" ca="1">INDEX(Monsters[Ability 2 ID], I11)</f>
        <v>10</v>
      </c>
      <c r="T11" cm="1">
        <f t="array" aca="1" ref="T11" ca="1">INDEX(Abilities[Stamina Cost], R11)</f>
        <v>5</v>
      </c>
      <c r="U11" cm="1">
        <f t="array" aca="1" ref="U11" ca="1">INDEX(Abilities[Stamina Cost], S11)</f>
        <v>12</v>
      </c>
      <c r="V11">
        <f t="shared" ca="1" si="4"/>
        <v>1</v>
      </c>
      <c r="W11">
        <f t="shared" ca="1" si="5"/>
        <v>5</v>
      </c>
      <c r="X11">
        <f t="shared" ca="1" si="6"/>
        <v>12</v>
      </c>
      <c r="Y11">
        <f t="shared" ca="1" si="7"/>
        <v>1</v>
      </c>
      <c r="Z11">
        <f t="shared" ca="1" si="8"/>
        <v>9</v>
      </c>
      <c r="AA11" s="18" cm="1">
        <f t="array" aca="1" ref="AA11" ca="1">INDEX(Abilities[Element ID], $Z11)</f>
        <v>5</v>
      </c>
      <c r="AB11" s="18" cm="1">
        <f t="array" aca="1" ref="AB11" ca="1">INDEX(Abilities[Stamina Cost], $Z11)</f>
        <v>5</v>
      </c>
      <c r="AC11" s="18" cm="1">
        <f t="array" aca="1" ref="AC11" ca="1">INDEX(Abilities[Min Damage], $Z11)</f>
        <v>11</v>
      </c>
      <c r="AD11" s="18" cm="1">
        <f t="array" aca="1" ref="AD11" ca="1">INDEX(Abilities[Max Damage], $Z11)</f>
        <v>16</v>
      </c>
      <c r="AE11" s="14">
        <f t="shared" ca="1" si="9"/>
        <v>23.140507405693302</v>
      </c>
      <c r="AF11" t="str" cm="1">
        <f t="array" aca="1" ref="AF11" ca="1">INDEX(Abilities[Special Effect], Z11)</f>
        <v>Vampire</v>
      </c>
      <c r="AG11" t="b" cm="1">
        <f t="array" aca="1" ref="AG11" ca="1">RAND() &lt;INDEX(Abilities[Effect Chance], Z11)*O11/100</f>
        <v>1</v>
      </c>
      <c r="AH11" t="str">
        <f t="shared" ca="1" si="10"/>
        <v>Vampire</v>
      </c>
      <c r="AI11" s="14">
        <f t="shared" ca="1" si="11"/>
        <v>23.140507405693302</v>
      </c>
      <c r="AJ11" t="b">
        <f t="shared" ca="1" si="12"/>
        <v>0</v>
      </c>
      <c r="AK11" t="b">
        <f ca="1">AND(AJ11, H11=COUNTA(Parties[Player Party]))</f>
        <v>0</v>
      </c>
      <c r="AL11" s="14" cm="1">
        <f t="array" aca="1" ref="AL11" ca="1">INDEX(ElementMultiplier, BL11, P11)*100/N11</f>
        <v>1.1061946902654867</v>
      </c>
      <c r="AM11" s="14">
        <f t="shared" ca="1" si="0"/>
        <v>4</v>
      </c>
      <c r="AN11" s="18">
        <f t="shared" ca="1" si="32"/>
        <v>69</v>
      </c>
      <c r="AO11" s="18">
        <f t="shared" ca="1" si="13"/>
        <v>44</v>
      </c>
      <c r="AP11" s="18">
        <f t="shared" ca="1" si="14"/>
        <v>182</v>
      </c>
      <c r="AQ11" s="18">
        <f t="shared" ca="1" si="15"/>
        <v>113</v>
      </c>
      <c r="AR11" s="18">
        <f t="shared" ca="1" si="16"/>
        <v>110</v>
      </c>
      <c r="AS11">
        <f t="shared" ca="1" si="17"/>
        <v>1</v>
      </c>
      <c r="AT11" cm="1">
        <f t="array" aca="1" ref="AT11" ca="1">IF(AS11=AS10, AT10, INDEX(Parties[Opponent ID], AS11))</f>
        <v>12</v>
      </c>
      <c r="AU11" t="str" cm="1">
        <f t="array" aca="1" ref="AU11" ca="1">IF(AT11=AT10,AU10, INDEX(Monsters[Name], AT11))</f>
        <v>Gmooose</v>
      </c>
      <c r="AV11" cm="1">
        <f t="array" aca="1" ref="AV11" ca="1">IF(AND($AS11=$AS10, $CD10=""), BY10, INDEX(Monsters[Health], $AT11))</f>
        <v>24</v>
      </c>
      <c r="AW11" cm="1">
        <f t="array" aca="1" ref="AW11" ca="1">IF(AND($AS11=$AS10, $CD10=""), BZ10, INDEX(Monsters[Stamina], $AT11))</f>
        <v>111</v>
      </c>
      <c r="AX11" s="18" cm="1">
        <f t="array" aca="1" ref="AX11" ca="1">IF(AND($AS11=$AS10, $CD10=""), CA10, INDEX(Monsters[Attack], $AT11))</f>
        <v>70</v>
      </c>
      <c r="AY11" s="18" cm="1">
        <f t="array" aca="1" ref="AY11" ca="1">IF(AND($AS11=$AS10, $CD10=""), CB10, INDEX(Monsters[Defense], $AT11))</f>
        <v>226</v>
      </c>
      <c r="AZ11" s="18" cm="1">
        <f t="array" aca="1" ref="AZ11" ca="1">IF(AND($AS11=$AS10, $CD10=""), CC10, INDEX(Monsters[Luck], $AT11))</f>
        <v>100</v>
      </c>
      <c r="BA11" cm="1">
        <f t="array" aca="1" ref="BA11" ca="1">IF(AT11=AT10, BA10, MATCH(INDEX(Monsters[Element], AT11), Elements, 0))</f>
        <v>4</v>
      </c>
      <c r="BB11" s="4" cm="1">
        <f t="array" aca="1" ref="BB11" ca="1">INDEX(Monsters[Chance to Use 2], AT11)</f>
        <v>0.19999999999999996</v>
      </c>
      <c r="BC11" cm="1">
        <f t="array" aca="1" ref="BC11" ca="1">INDEX(Monsters[Ability 1 ID], AT11)</f>
        <v>3</v>
      </c>
      <c r="BD11" cm="1">
        <f t="array" aca="1" ref="BD11" ca="1">INDEX(Monsters[Ability 2 ID], AT11)</f>
        <v>2</v>
      </c>
      <c r="BE11" cm="1">
        <f t="array" aca="1" ref="BE11" ca="1">INDEX(Abilities[Stamina Cost], BC11)</f>
        <v>3</v>
      </c>
      <c r="BF11" cm="1">
        <f t="array" aca="1" ref="BF11" ca="1">INDEX(Abilities[Stamina Cost], BD11)</f>
        <v>3</v>
      </c>
      <c r="BG11">
        <f t="shared" ca="1" si="18"/>
        <v>1</v>
      </c>
      <c r="BH11">
        <f t="shared" ca="1" si="19"/>
        <v>3</v>
      </c>
      <c r="BI11">
        <f t="shared" ca="1" si="20"/>
        <v>3</v>
      </c>
      <c r="BJ11">
        <f t="shared" ca="1" si="21"/>
        <v>1</v>
      </c>
      <c r="BK11">
        <f t="shared" ca="1" si="22"/>
        <v>3</v>
      </c>
      <c r="BL11" s="18" cm="1">
        <f t="array" aca="1" ref="BL11" ca="1">INDEX(Abilities[Element ID], $BK11)</f>
        <v>4</v>
      </c>
      <c r="BM11" s="18" cm="1">
        <f t="array" aca="1" ref="BM11" ca="1">INDEX(Abilities[Stamina Cost], $BK11)</f>
        <v>3</v>
      </c>
      <c r="BN11" s="18" cm="1">
        <f t="array" aca="1" ref="BN11" ca="1">INDEX(Abilities[Min Damage], $BK11)</f>
        <v>4</v>
      </c>
      <c r="BO11" s="18" cm="1">
        <f t="array" aca="1" ref="BO11" ca="1">INDEX(Abilities[Max Damage], $BK11)</f>
        <v>8</v>
      </c>
      <c r="BP11" s="14">
        <f t="shared" ca="1" si="23"/>
        <v>4.1252042230637151</v>
      </c>
      <c r="BQ11" t="str" cm="1">
        <f t="array" aca="1" ref="BQ11" ca="1">INDEX(Abilities[Special Effect], BK11)</f>
        <v>Fortify</v>
      </c>
      <c r="BR11" t="b" cm="1">
        <f t="array" aca="1" ref="BR11" ca="1">RAND() &lt;INDEX(Abilities[Effect Chance], BK11)*AZ11/100</f>
        <v>1</v>
      </c>
      <c r="BS11" t="str">
        <f t="shared" ca="1" si="24"/>
        <v>Fortify</v>
      </c>
      <c r="BT11" s="14">
        <f t="shared" ca="1" si="25"/>
        <v>4.1252042230637151</v>
      </c>
      <c r="BU11" t="b">
        <f t="shared" ca="1" si="26"/>
        <v>0</v>
      </c>
      <c r="BV11" t="b">
        <f ca="1">AND(BU11, AS11=COUNTA(Parties[Opponent Party]))</f>
        <v>0</v>
      </c>
      <c r="BW11" s="14" cm="1">
        <f t="array" aca="1" ref="BW11" ca="1">INDEX(ElementMultiplier, AA11, BA11)*100/AY11</f>
        <v>0.66371681415929207</v>
      </c>
      <c r="BX11" s="18">
        <f t="shared" ca="1" si="1"/>
        <v>15</v>
      </c>
      <c r="BY11" s="18">
        <f t="shared" ca="1" si="2"/>
        <v>9</v>
      </c>
      <c r="BZ11" s="18">
        <f t="shared" ca="1" si="27"/>
        <v>108</v>
      </c>
      <c r="CA11" s="18">
        <f t="shared" ca="1" si="28"/>
        <v>70</v>
      </c>
      <c r="CB11" s="18">
        <f t="shared" ca="1" si="29"/>
        <v>249</v>
      </c>
      <c r="CC11" s="18">
        <f t="shared" ca="1" si="30"/>
        <v>100</v>
      </c>
      <c r="CD11" t="str">
        <f t="shared" ca="1" si="31"/>
        <v/>
      </c>
    </row>
    <row r="12" spans="2:87" x14ac:dyDescent="0.25">
      <c r="B12" s="4">
        <f ca="1">B11/$E$11</f>
        <v>0.93333333333333335</v>
      </c>
      <c r="C12" s="4">
        <f t="shared" ref="C12:D12" ca="1" si="33">C11/$E$11</f>
        <v>0</v>
      </c>
      <c r="D12" s="4">
        <f t="shared" ca="1" si="33"/>
        <v>6.6666666666666666E-2</v>
      </c>
      <c r="G12" t="s">
        <v>95</v>
      </c>
      <c r="H12">
        <f t="shared" ca="1" si="3"/>
        <v>1</v>
      </c>
      <c r="I12" cm="1">
        <f t="array" aca="1" ref="I12" ca="1">IF(H12=H11, I11, INDEX(Parties[Player ID], H12))</f>
        <v>5</v>
      </c>
      <c r="J12" t="str" cm="1">
        <f t="array" aca="1" ref="J12" ca="1">IF(I12=I11,J11, INDEX(Monsters[Name], I12))</f>
        <v>Gunome</v>
      </c>
      <c r="K12" cm="1">
        <f t="array" aca="1" ref="K12" ca="1">IF(AND($H12=$H11, CD11=""), AN11, INDEX(Monsters[Health], $I12))</f>
        <v>69</v>
      </c>
      <c r="L12" cm="1">
        <f t="array" aca="1" ref="L12" ca="1">IF(AND($H12=$H11, $CD11=""), AO11, INDEX(Monsters[Stamina], $I12))</f>
        <v>44</v>
      </c>
      <c r="M12" s="18" cm="1">
        <f t="array" aca="1" ref="M12" ca="1">IF(AND($H12=$H11, $CD11=""), AP11, INDEX(Monsters[Attack], $I12))</f>
        <v>182</v>
      </c>
      <c r="N12" s="18" cm="1">
        <f t="array" aca="1" ref="N12" ca="1">IF(AND($H12=$H11, $CD11=""), AQ11, INDEX(Monsters[Defense], $I12))</f>
        <v>113</v>
      </c>
      <c r="O12" s="18" cm="1">
        <f t="array" aca="1" ref="O12" ca="1">IF(AND($H12=$H11, $CD11=""), AR11, INDEX(Monsters[Luck], $I12))</f>
        <v>110</v>
      </c>
      <c r="P12" cm="1">
        <f t="array" aca="1" ref="P12" ca="1">IF(I12=I11, P11, MATCH(INDEX(Monsters[Element], I12), Elements, 0))</f>
        <v>5</v>
      </c>
      <c r="Q12" s="4" cm="1">
        <f t="array" aca="1" ref="Q12" ca="1">INDEX(Monsters[Chance to Use 2], I12)</f>
        <v>0.4</v>
      </c>
      <c r="R12" cm="1">
        <f t="array" aca="1" ref="R12" ca="1">INDEX(Monsters[Ability 1 ID], I12)</f>
        <v>9</v>
      </c>
      <c r="S12" cm="1">
        <f t="array" aca="1" ref="S12" ca="1">INDEX(Monsters[Ability 2 ID], I12)</f>
        <v>10</v>
      </c>
      <c r="T12" cm="1">
        <f t="array" aca="1" ref="T12" ca="1">INDEX(Abilities[Stamina Cost], R12)</f>
        <v>5</v>
      </c>
      <c r="U12" cm="1">
        <f t="array" aca="1" ref="U12" ca="1">INDEX(Abilities[Stamina Cost], S12)</f>
        <v>12</v>
      </c>
      <c r="V12">
        <f t="shared" ca="1" si="4"/>
        <v>1</v>
      </c>
      <c r="W12">
        <f t="shared" ca="1" si="5"/>
        <v>5</v>
      </c>
      <c r="X12">
        <f t="shared" ca="1" si="6"/>
        <v>12</v>
      </c>
      <c r="Y12">
        <f t="shared" ca="1" si="7"/>
        <v>2</v>
      </c>
      <c r="Z12">
        <f t="shared" ca="1" si="8"/>
        <v>10</v>
      </c>
      <c r="AA12" s="18" cm="1">
        <f t="array" aca="1" ref="AA12" ca="1">INDEX(Abilities[Element ID], $Z12)</f>
        <v>5</v>
      </c>
      <c r="AB12" s="18" cm="1">
        <f t="array" aca="1" ref="AB12" ca="1">INDEX(Abilities[Stamina Cost], $Z12)</f>
        <v>12</v>
      </c>
      <c r="AC12" s="18" cm="1">
        <f t="array" aca="1" ref="AC12" ca="1">INDEX(Abilities[Min Damage], $Z12)</f>
        <v>4</v>
      </c>
      <c r="AD12" s="18" cm="1">
        <f t="array" aca="1" ref="AD12" ca="1">INDEX(Abilities[Max Damage], $Z12)</f>
        <v>10</v>
      </c>
      <c r="AE12" s="14">
        <f t="shared" ca="1" si="9"/>
        <v>15.635266452419465</v>
      </c>
      <c r="AF12" t="str" cm="1">
        <f t="array" aca="1" ref="AF12" ca="1">INDEX(Abilities[Special Effect], Z12)</f>
        <v>Focus</v>
      </c>
      <c r="AG12" t="b" cm="1">
        <f t="array" aca="1" ref="AG12" ca="1">RAND() &lt;INDEX(Abilities[Effect Chance], Z12)*O12/100</f>
        <v>1</v>
      </c>
      <c r="AH12" t="str">
        <f t="shared" ca="1" si="10"/>
        <v>Focus</v>
      </c>
      <c r="AI12" s="14">
        <f t="shared" ca="1" si="11"/>
        <v>15.635266452419465</v>
      </c>
      <c r="AJ12" t="b">
        <f t="shared" ca="1" si="12"/>
        <v>0</v>
      </c>
      <c r="AK12" t="b">
        <f ca="1">AND(AJ12, H12=COUNTA(Parties[Player Party]))</f>
        <v>0</v>
      </c>
      <c r="AL12" s="14" cm="1">
        <f t="array" aca="1" ref="AL12" ca="1">INDEX(ElementMultiplier, BL12, P12)*100/N12</f>
        <v>1.1061946902654867</v>
      </c>
      <c r="AM12" s="14">
        <f t="shared" ca="1" si="0"/>
        <v>4</v>
      </c>
      <c r="AN12" s="18">
        <f ca="1">MAX((K12+IF(AH12 = "Vampire", BX12/2, 0))-AM12, 0)</f>
        <v>65</v>
      </c>
      <c r="AO12" s="18">
        <f t="shared" ca="1" si="13"/>
        <v>32</v>
      </c>
      <c r="AP12" s="18">
        <f t="shared" ca="1" si="14"/>
        <v>200</v>
      </c>
      <c r="AQ12" s="18">
        <f t="shared" ca="1" si="15"/>
        <v>113</v>
      </c>
      <c r="AR12" s="18">
        <f t="shared" ca="1" si="16"/>
        <v>110</v>
      </c>
      <c r="AS12">
        <f t="shared" ca="1" si="17"/>
        <v>1</v>
      </c>
      <c r="AT12" cm="1">
        <f t="array" aca="1" ref="AT12" ca="1">IF(AS12=AS11, AT11, INDEX(Parties[Opponent ID], AS12))</f>
        <v>12</v>
      </c>
      <c r="AU12" t="str" cm="1">
        <f t="array" aca="1" ref="AU12" ca="1">IF(AT12=AT11,AU11, INDEX(Monsters[Name], AT12))</f>
        <v>Gmooose</v>
      </c>
      <c r="AV12" cm="1">
        <f t="array" aca="1" ref="AV12" ca="1">IF(AND($AS12=$AS11, $CD11=""), BY11, INDEX(Monsters[Health], $AT12))</f>
        <v>9</v>
      </c>
      <c r="AW12" cm="1">
        <f t="array" aca="1" ref="AW12" ca="1">IF(AND($AS12=$AS11, $CD11=""), BZ11, INDEX(Monsters[Stamina], $AT12))</f>
        <v>108</v>
      </c>
      <c r="AX12" s="18" cm="1">
        <f t="array" aca="1" ref="AX12" ca="1">IF(AND($AS12=$AS11, $CD11=""), CA11, INDEX(Monsters[Attack], $AT12))</f>
        <v>70</v>
      </c>
      <c r="AY12" s="18" cm="1">
        <f t="array" aca="1" ref="AY12" ca="1">IF(AND($AS12=$AS11, $CD11=""), CB11, INDEX(Monsters[Defense], $AT12))</f>
        <v>249</v>
      </c>
      <c r="AZ12" s="18" cm="1">
        <f t="array" aca="1" ref="AZ12" ca="1">IF(AND($AS12=$AS11, $CD11=""), CC11, INDEX(Monsters[Luck], $AT12))</f>
        <v>100</v>
      </c>
      <c r="BA12" cm="1">
        <f t="array" aca="1" ref="BA12" ca="1">IF(AT12=AT11, BA11, MATCH(INDEX(Monsters[Element], AT12), Elements, 0))</f>
        <v>4</v>
      </c>
      <c r="BB12" s="4" cm="1">
        <f t="array" aca="1" ref="BB12" ca="1">INDEX(Monsters[Chance to Use 2], AT12)</f>
        <v>0.19999999999999996</v>
      </c>
      <c r="BC12" cm="1">
        <f t="array" aca="1" ref="BC12" ca="1">INDEX(Monsters[Ability 1 ID], AT12)</f>
        <v>3</v>
      </c>
      <c r="BD12" cm="1">
        <f t="array" aca="1" ref="BD12" ca="1">INDEX(Monsters[Ability 2 ID], AT12)</f>
        <v>2</v>
      </c>
      <c r="BE12" cm="1">
        <f t="array" aca="1" ref="BE12" ca="1">INDEX(Abilities[Stamina Cost], BC12)</f>
        <v>3</v>
      </c>
      <c r="BF12" cm="1">
        <f t="array" aca="1" ref="BF12" ca="1">INDEX(Abilities[Stamina Cost], BD12)</f>
        <v>3</v>
      </c>
      <c r="BG12">
        <f t="shared" ca="1" si="18"/>
        <v>1</v>
      </c>
      <c r="BH12">
        <f t="shared" ca="1" si="19"/>
        <v>3</v>
      </c>
      <c r="BI12">
        <f t="shared" ca="1" si="20"/>
        <v>3</v>
      </c>
      <c r="BJ12">
        <f t="shared" ca="1" si="21"/>
        <v>1</v>
      </c>
      <c r="BK12">
        <f t="shared" ca="1" si="22"/>
        <v>3</v>
      </c>
      <c r="BL12" s="18" cm="1">
        <f t="array" aca="1" ref="BL12" ca="1">INDEX(Abilities[Element ID], $BK12)</f>
        <v>4</v>
      </c>
      <c r="BM12" s="18" cm="1">
        <f t="array" aca="1" ref="BM12" ca="1">INDEX(Abilities[Stamina Cost], $BK12)</f>
        <v>3</v>
      </c>
      <c r="BN12" s="18" cm="1">
        <f t="array" aca="1" ref="BN12" ca="1">INDEX(Abilities[Min Damage], $BK12)</f>
        <v>4</v>
      </c>
      <c r="BO12" s="18" cm="1">
        <f t="array" aca="1" ref="BO12" ca="1">INDEX(Abilities[Max Damage], $BK12)</f>
        <v>8</v>
      </c>
      <c r="BP12" s="14">
        <f t="shared" ca="1" si="23"/>
        <v>4.0103116908755245</v>
      </c>
      <c r="BQ12" t="str" cm="1">
        <f t="array" aca="1" ref="BQ12" ca="1">INDEX(Abilities[Special Effect], BK12)</f>
        <v>Fortify</v>
      </c>
      <c r="BR12" t="b" cm="1">
        <f t="array" aca="1" ref="BR12" ca="1">RAND() &lt;INDEX(Abilities[Effect Chance], BK12)*AZ12/100</f>
        <v>1</v>
      </c>
      <c r="BS12" t="str">
        <f t="shared" ca="1" si="24"/>
        <v>Fortify</v>
      </c>
      <c r="BT12" s="14">
        <f t="shared" ca="1" si="25"/>
        <v>4.0103116908755245</v>
      </c>
      <c r="BU12" t="b">
        <f t="shared" ca="1" si="26"/>
        <v>1</v>
      </c>
      <c r="BV12" t="b">
        <f ca="1">AND(BU12, AS12=COUNTA(Parties[Opponent Party]))</f>
        <v>0</v>
      </c>
      <c r="BW12" s="14" cm="1">
        <f t="array" aca="1" ref="BW12" ca="1">INDEX(ElementMultiplier, AA12, BA12)*100/AY12</f>
        <v>0.60240963855421692</v>
      </c>
      <c r="BX12" s="18">
        <f t="shared" ca="1" si="1"/>
        <v>9</v>
      </c>
      <c r="BY12" s="18">
        <f t="shared" ca="1" si="2"/>
        <v>0</v>
      </c>
      <c r="BZ12" s="18">
        <f t="shared" ca="1" si="27"/>
        <v>105</v>
      </c>
      <c r="CA12" s="18">
        <f t="shared" ca="1" si="28"/>
        <v>70</v>
      </c>
      <c r="CB12" s="18">
        <f t="shared" ca="1" si="29"/>
        <v>274</v>
      </c>
      <c r="CC12" s="18">
        <f t="shared" ca="1" si="30"/>
        <v>100</v>
      </c>
      <c r="CD12" t="str">
        <f t="shared" ca="1" si="31"/>
        <v/>
      </c>
    </row>
    <row r="13" spans="2:87" x14ac:dyDescent="0.25">
      <c r="G13" t="s">
        <v>95</v>
      </c>
      <c r="H13">
        <f t="shared" ca="1" si="3"/>
        <v>1</v>
      </c>
      <c r="I13" cm="1">
        <f t="array" aca="1" ref="I13" ca="1">IF(H13=H12, I12, INDEX(Parties[Player ID], H13))</f>
        <v>5</v>
      </c>
      <c r="J13" t="str" cm="1">
        <f t="array" aca="1" ref="J13" ca="1">IF(I13=I12,J12, INDEX(Monsters[Name], I13))</f>
        <v>Gunome</v>
      </c>
      <c r="K13" cm="1">
        <f t="array" aca="1" ref="K13" ca="1">IF(AND($H13=$H12, CD12=""), AN12, INDEX(Monsters[Health], $I13))</f>
        <v>65</v>
      </c>
      <c r="L13" cm="1">
        <f t="array" aca="1" ref="L13" ca="1">IF(AND($H13=$H12, $CD12=""), AO12, INDEX(Monsters[Stamina], $I13))</f>
        <v>32</v>
      </c>
      <c r="M13" s="18" cm="1">
        <f t="array" aca="1" ref="M13" ca="1">IF(AND($H13=$H12, $CD12=""), AP12, INDEX(Monsters[Attack], $I13))</f>
        <v>200</v>
      </c>
      <c r="N13" s="18" cm="1">
        <f t="array" aca="1" ref="N13" ca="1">IF(AND($H13=$H12, $CD12=""), AQ12, INDEX(Monsters[Defense], $I13))</f>
        <v>113</v>
      </c>
      <c r="O13" s="18" cm="1">
        <f t="array" aca="1" ref="O13" ca="1">IF(AND($H13=$H12, $CD12=""), AR12, INDEX(Monsters[Luck], $I13))</f>
        <v>110</v>
      </c>
      <c r="P13" cm="1">
        <f t="array" aca="1" ref="P13" ca="1">IF(I13=I12, P12, MATCH(INDEX(Monsters[Element], I13), Elements, 0))</f>
        <v>5</v>
      </c>
      <c r="Q13" s="4" cm="1">
        <f t="array" aca="1" ref="Q13" ca="1">INDEX(Monsters[Chance to Use 2], I13)</f>
        <v>0.4</v>
      </c>
      <c r="R13" cm="1">
        <f t="array" aca="1" ref="R13" ca="1">INDEX(Monsters[Ability 1 ID], I13)</f>
        <v>9</v>
      </c>
      <c r="S13" cm="1">
        <f t="array" aca="1" ref="S13" ca="1">INDEX(Monsters[Ability 2 ID], I13)</f>
        <v>10</v>
      </c>
      <c r="T13" cm="1">
        <f t="array" aca="1" ref="T13" ca="1">INDEX(Abilities[Stamina Cost], R13)</f>
        <v>5</v>
      </c>
      <c r="U13" cm="1">
        <f t="array" aca="1" ref="U13" ca="1">INDEX(Abilities[Stamina Cost], S13)</f>
        <v>12</v>
      </c>
      <c r="V13">
        <f t="shared" ca="1" si="4"/>
        <v>1</v>
      </c>
      <c r="W13">
        <f t="shared" ca="1" si="5"/>
        <v>5</v>
      </c>
      <c r="X13">
        <f t="shared" ca="1" si="6"/>
        <v>12</v>
      </c>
      <c r="Y13">
        <f t="shared" ca="1" si="7"/>
        <v>1</v>
      </c>
      <c r="Z13">
        <f t="shared" ca="1" si="8"/>
        <v>9</v>
      </c>
      <c r="AA13" s="18" cm="1">
        <f t="array" aca="1" ref="AA13" ca="1">INDEX(Abilities[Element ID], $Z13)</f>
        <v>5</v>
      </c>
      <c r="AB13" s="18" cm="1">
        <f t="array" aca="1" ref="AB13" ca="1">INDEX(Abilities[Stamina Cost], $Z13)</f>
        <v>5</v>
      </c>
      <c r="AC13" s="14" cm="1">
        <f t="array" aca="1" ref="AC13" ca="1">INDEX(Abilities[Min Damage], $Z13)</f>
        <v>11</v>
      </c>
      <c r="AD13" s="18" cm="1">
        <f t="array" aca="1" ref="AD13" ca="1">INDEX(Abilities[Max Damage], $Z13)</f>
        <v>16</v>
      </c>
      <c r="AE13" s="14">
        <f t="shared" ca="1" si="9"/>
        <v>29.544093936430148</v>
      </c>
      <c r="AF13" t="str" cm="1">
        <f t="array" aca="1" ref="AF13" ca="1">INDEX(Abilities[Special Effect], Z13)</f>
        <v>Vampire</v>
      </c>
      <c r="AG13" t="b" cm="1">
        <f t="array" aca="1" ref="AG13" ca="1">RAND() &lt;INDEX(Abilities[Effect Chance], Z13)*O13/100</f>
        <v>1</v>
      </c>
      <c r="AH13" t="str">
        <f t="shared" ca="1" si="10"/>
        <v>Vampire</v>
      </c>
      <c r="AI13" s="14">
        <f t="shared" ca="1" si="11"/>
        <v>29.544093936430148</v>
      </c>
      <c r="AJ13" t="b">
        <f t="shared" ca="1" si="12"/>
        <v>0</v>
      </c>
      <c r="AK13" t="b">
        <f ca="1">AND(AJ13, H13=COUNTA(Parties[Player Party]))</f>
        <v>0</v>
      </c>
      <c r="AL13" s="14" cm="1">
        <f t="array" aca="1" ref="AL13" ca="1">INDEX(ElementMultiplier, BL13, P13)*100/N13</f>
        <v>0.88495575221238942</v>
      </c>
      <c r="AM13" s="14">
        <f t="shared" ca="1" si="0"/>
        <v>12</v>
      </c>
      <c r="AN13" s="18">
        <f t="shared" ca="1" si="32"/>
        <v>68</v>
      </c>
      <c r="AO13" s="18">
        <f t="shared" ca="1" si="13"/>
        <v>27</v>
      </c>
      <c r="AP13" s="18">
        <f t="shared" ca="1" si="14"/>
        <v>200</v>
      </c>
      <c r="AQ13" s="18">
        <f t="shared" ca="1" si="15"/>
        <v>102</v>
      </c>
      <c r="AR13" s="18">
        <f t="shared" ca="1" si="16"/>
        <v>110</v>
      </c>
      <c r="AS13">
        <f t="shared" ca="1" si="17"/>
        <v>2</v>
      </c>
      <c r="AT13" cm="1">
        <f t="array" aca="1" ref="AT13" ca="1">IF(AS13=AS12, AT12, INDEX(Parties[Opponent ID], AS13))</f>
        <v>1</v>
      </c>
      <c r="AU13" t="str" cm="1">
        <f t="array" aca="1" ref="AU13" ca="1">IF(AT13=AT12,AU12, INDEX(Monsters[Name], AT13))</f>
        <v>Gnives</v>
      </c>
      <c r="AV13" cm="1">
        <f t="array" aca="1" ref="AV13" ca="1">IF(AND($AS13=$AS12, $CD12=""), BY12, INDEX(Monsters[Health], $AT13))</f>
        <v>80</v>
      </c>
      <c r="AW13" cm="1">
        <f t="array" aca="1" ref="AW13" ca="1">IF(AND($AS13=$AS12, $CD12=""), BZ12, INDEX(Monsters[Stamina], $AT13))</f>
        <v>145</v>
      </c>
      <c r="AX13" s="18" cm="1">
        <f t="array" aca="1" ref="AX13" ca="1">IF(AND($AS13=$AS12, $CD12=""), CA12, INDEX(Monsters[Attack], $AT13))</f>
        <v>105</v>
      </c>
      <c r="AY13" s="18" cm="1">
        <f t="array" aca="1" ref="AY13" ca="1">IF(AND($AS13=$AS12, $CD12=""), CB12, INDEX(Monsters[Defense], $AT13))</f>
        <v>100</v>
      </c>
      <c r="AZ13" s="18" cm="1">
        <f t="array" aca="1" ref="AZ13" ca="1">IF(AND($AS13=$AS12, $CD12=""), CC12, INDEX(Monsters[Luck], $AT13))</f>
        <v>100</v>
      </c>
      <c r="BA13" cm="1">
        <f t="array" aca="1" ref="BA13" ca="1">IF(AT13=AT12, BA12, MATCH(INDEX(Monsters[Element], AT13), Elements, 0))</f>
        <v>1</v>
      </c>
      <c r="BB13" s="4" cm="1">
        <f t="array" aca="1" ref="BB13" ca="1">INDEX(Monsters[Chance to Use 2], AT13)</f>
        <v>0.65</v>
      </c>
      <c r="BC13" cm="1">
        <f t="array" aca="1" ref="BC13" ca="1">INDEX(Monsters[Ability 1 ID], AT13)</f>
        <v>18</v>
      </c>
      <c r="BD13" cm="1">
        <f t="array" aca="1" ref="BD13" ca="1">INDEX(Monsters[Ability 2 ID], AT13)</f>
        <v>2</v>
      </c>
      <c r="BE13" cm="1">
        <f t="array" aca="1" ref="BE13" ca="1">INDEX(Abilities[Stamina Cost], BC13)</f>
        <v>25</v>
      </c>
      <c r="BF13" cm="1">
        <f t="array" aca="1" ref="BF13" ca="1">INDEX(Abilities[Stamina Cost], BD13)</f>
        <v>3</v>
      </c>
      <c r="BG13">
        <f t="shared" ca="1" si="18"/>
        <v>2</v>
      </c>
      <c r="BH13">
        <f t="shared" ca="1" si="19"/>
        <v>3</v>
      </c>
      <c r="BI13">
        <f t="shared" ca="1" si="20"/>
        <v>25</v>
      </c>
      <c r="BJ13">
        <f t="shared" ca="1" si="21"/>
        <v>2</v>
      </c>
      <c r="BK13">
        <f t="shared" ca="1" si="22"/>
        <v>2</v>
      </c>
      <c r="BL13" s="18" cm="1">
        <f t="array" aca="1" ref="BL13" ca="1">INDEX(Abilities[Element ID], $BK13)</f>
        <v>1</v>
      </c>
      <c r="BM13" s="18" cm="1">
        <f t="array" aca="1" ref="BM13" ca="1">INDEX(Abilities[Stamina Cost], $BK13)</f>
        <v>3</v>
      </c>
      <c r="BN13" s="18" cm="1">
        <f t="array" aca="1" ref="BN13" ca="1">INDEX(Abilities[Min Damage], $BK13)</f>
        <v>8</v>
      </c>
      <c r="BO13" s="18" cm="1">
        <f t="array" aca="1" ref="BO13" ca="1">INDEX(Abilities[Max Damage], $BK13)</f>
        <v>13</v>
      </c>
      <c r="BP13" s="14">
        <f t="shared" ca="1" si="23"/>
        <v>12.129689603939989</v>
      </c>
      <c r="BQ13" t="str" cm="1">
        <f t="array" aca="1" ref="BQ13" ca="1">INDEX(Abilities[Special Effect], BK13)</f>
        <v>Sunder</v>
      </c>
      <c r="BR13" t="b" cm="1">
        <f t="array" aca="1" ref="BR13" ca="1">RAND() &lt;INDEX(Abilities[Effect Chance], BK13)*AZ13/100</f>
        <v>1</v>
      </c>
      <c r="BS13" t="str">
        <f t="shared" ca="1" si="24"/>
        <v>Sunder</v>
      </c>
      <c r="BT13" s="14">
        <f t="shared" ca="1" si="25"/>
        <v>12.129689603939989</v>
      </c>
      <c r="BU13" t="b">
        <f t="shared" ca="1" si="26"/>
        <v>0</v>
      </c>
      <c r="BV13" t="b">
        <f ca="1">AND(BU13, AS13=COUNTA(Parties[Opponent Party]))</f>
        <v>0</v>
      </c>
      <c r="BW13" s="14" cm="1">
        <f t="array" aca="1" ref="BW13" ca="1">INDEX(ElementMultiplier, AA13, BA13)*100/AY13</f>
        <v>1</v>
      </c>
      <c r="BX13" s="18">
        <f t="shared" ca="1" si="1"/>
        <v>30</v>
      </c>
      <c r="BY13" s="18">
        <f t="shared" ca="1" si="2"/>
        <v>50</v>
      </c>
      <c r="BZ13" s="18">
        <f t="shared" ca="1" si="27"/>
        <v>142</v>
      </c>
      <c r="CA13" s="18">
        <f t="shared" ca="1" si="28"/>
        <v>105</v>
      </c>
      <c r="CB13" s="18">
        <f t="shared" ca="1" si="29"/>
        <v>100</v>
      </c>
      <c r="CC13" s="18">
        <f t="shared" ca="1" si="30"/>
        <v>100</v>
      </c>
      <c r="CD13" t="str">
        <f t="shared" ca="1" si="31"/>
        <v/>
      </c>
    </row>
    <row r="14" spans="2:87" x14ac:dyDescent="0.25">
      <c r="G14" t="s">
        <v>95</v>
      </c>
      <c r="H14">
        <f t="shared" ca="1" si="3"/>
        <v>1</v>
      </c>
      <c r="I14" cm="1">
        <f t="array" aca="1" ref="I14" ca="1">IF(H14=H13, I13, INDEX(Parties[Player ID], H14))</f>
        <v>5</v>
      </c>
      <c r="J14" t="str" cm="1">
        <f t="array" aca="1" ref="J14" ca="1">IF(I14=I13,J13, INDEX(Monsters[Name], I14))</f>
        <v>Gunome</v>
      </c>
      <c r="K14" cm="1">
        <f t="array" aca="1" ref="K14" ca="1">IF(AND($H14=$H13, CD13=""), AN13, INDEX(Monsters[Health], $I14))</f>
        <v>68</v>
      </c>
      <c r="L14" cm="1">
        <f t="array" aca="1" ref="L14" ca="1">IF(AND($H14=$H13, $CD13=""), AO13, INDEX(Monsters[Stamina], $I14))</f>
        <v>27</v>
      </c>
      <c r="M14" s="18" cm="1">
        <f t="array" aca="1" ref="M14" ca="1">IF(AND($H14=$H13, $CD13=""), AP13, INDEX(Monsters[Attack], $I14))</f>
        <v>200</v>
      </c>
      <c r="N14" s="18" cm="1">
        <f t="array" aca="1" ref="N14" ca="1">IF(AND($H14=$H13, $CD13=""), AQ13, INDEX(Monsters[Defense], $I14))</f>
        <v>102</v>
      </c>
      <c r="O14" s="18" cm="1">
        <f t="array" aca="1" ref="O14" ca="1">IF(AND($H14=$H13, $CD13=""), AR13, INDEX(Monsters[Luck], $I14))</f>
        <v>110</v>
      </c>
      <c r="P14" cm="1">
        <f t="array" aca="1" ref="P14" ca="1">IF(I14=I13, P13, MATCH(INDEX(Monsters[Element], I14), Elements, 0))</f>
        <v>5</v>
      </c>
      <c r="Q14" s="4" cm="1">
        <f t="array" aca="1" ref="Q14" ca="1">INDEX(Monsters[Chance to Use 2], I14)</f>
        <v>0.4</v>
      </c>
      <c r="R14" cm="1">
        <f t="array" aca="1" ref="R14" ca="1">INDEX(Monsters[Ability 1 ID], I14)</f>
        <v>9</v>
      </c>
      <c r="S14" cm="1">
        <f t="array" aca="1" ref="S14" ca="1">INDEX(Monsters[Ability 2 ID], I14)</f>
        <v>10</v>
      </c>
      <c r="T14" cm="1">
        <f t="array" aca="1" ref="T14" ca="1">INDEX(Abilities[Stamina Cost], R14)</f>
        <v>5</v>
      </c>
      <c r="U14" cm="1">
        <f t="array" aca="1" ref="U14" ca="1">INDEX(Abilities[Stamina Cost], S14)</f>
        <v>12</v>
      </c>
      <c r="V14">
        <f t="shared" ca="1" si="4"/>
        <v>1</v>
      </c>
      <c r="W14">
        <f t="shared" ca="1" si="5"/>
        <v>5</v>
      </c>
      <c r="X14">
        <f t="shared" ca="1" si="6"/>
        <v>12</v>
      </c>
      <c r="Y14">
        <f t="shared" ca="1" si="7"/>
        <v>2</v>
      </c>
      <c r="Z14">
        <f t="shared" ca="1" si="8"/>
        <v>10</v>
      </c>
      <c r="AA14" s="18" cm="1">
        <f t="array" aca="1" ref="AA14" ca="1">INDEX(Abilities[Element ID], $Z14)</f>
        <v>5</v>
      </c>
      <c r="AB14" s="18" cm="1">
        <f t="array" aca="1" ref="AB14" ca="1">INDEX(Abilities[Stamina Cost], $Z14)</f>
        <v>12</v>
      </c>
      <c r="AC14" s="18" cm="1">
        <f t="array" aca="1" ref="AC14" ca="1">INDEX(Abilities[Min Damage], $Z14)</f>
        <v>4</v>
      </c>
      <c r="AD14" s="18" cm="1">
        <f t="array" aca="1" ref="AD14" ca="1">INDEX(Abilities[Max Damage], $Z14)</f>
        <v>10</v>
      </c>
      <c r="AE14" s="14">
        <f t="shared" ca="1" si="9"/>
        <v>17.750544809914899</v>
      </c>
      <c r="AF14" t="str" cm="1">
        <f t="array" aca="1" ref="AF14" ca="1">INDEX(Abilities[Special Effect], Z14)</f>
        <v>Focus</v>
      </c>
      <c r="AG14" t="b" cm="1">
        <f t="array" aca="1" ref="AG14" ca="1">RAND() &lt;INDEX(Abilities[Effect Chance], Z14)*O14/100</f>
        <v>0</v>
      </c>
      <c r="AH14" t="str">
        <f t="shared" ca="1" si="10"/>
        <v/>
      </c>
      <c r="AI14" s="14">
        <f t="shared" ca="1" si="11"/>
        <v>17.750544809914899</v>
      </c>
      <c r="AJ14" t="b">
        <f t="shared" ca="1" si="12"/>
        <v>0</v>
      </c>
      <c r="AK14" t="b">
        <f ca="1">AND(AJ14, H14=COUNTA(Parties[Player Party]))</f>
        <v>0</v>
      </c>
      <c r="AL14" s="14" cm="1">
        <f t="array" aca="1" ref="AL14" ca="1">INDEX(ElementMultiplier, BL14, P14)*100/N14</f>
        <v>0.98039215686274506</v>
      </c>
      <c r="AM14" s="14">
        <f t="shared" ca="1" si="0"/>
        <v>10</v>
      </c>
      <c r="AN14" s="18">
        <f t="shared" ca="1" si="32"/>
        <v>58</v>
      </c>
      <c r="AO14" s="18">
        <f t="shared" ca="1" si="13"/>
        <v>15</v>
      </c>
      <c r="AP14" s="18">
        <f t="shared" ca="1" si="14"/>
        <v>200</v>
      </c>
      <c r="AQ14" s="18">
        <f t="shared" ca="1" si="15"/>
        <v>92</v>
      </c>
      <c r="AR14" s="18">
        <f t="shared" ca="1" si="16"/>
        <v>110</v>
      </c>
      <c r="AS14">
        <f t="shared" ca="1" si="17"/>
        <v>2</v>
      </c>
      <c r="AT14" cm="1">
        <f t="array" aca="1" ref="AT14" ca="1">IF(AS14=AS13, AT13, INDEX(Parties[Opponent ID], AS14))</f>
        <v>1</v>
      </c>
      <c r="AU14" t="str" cm="1">
        <f t="array" aca="1" ref="AU14" ca="1">IF(AT14=AT13,AU13, INDEX(Monsters[Name], AT14))</f>
        <v>Gnives</v>
      </c>
      <c r="AV14" cm="1">
        <f t="array" aca="1" ref="AV14" ca="1">IF(AND($AS14=$AS13, $CD13=""), BY13, INDEX(Monsters[Health], $AT14))</f>
        <v>50</v>
      </c>
      <c r="AW14" cm="1">
        <f t="array" aca="1" ref="AW14" ca="1">IF(AND($AS14=$AS13, $CD13=""), BZ13, INDEX(Monsters[Stamina], $AT14))</f>
        <v>142</v>
      </c>
      <c r="AX14" s="18" cm="1">
        <f t="array" aca="1" ref="AX14" ca="1">IF(AND($AS14=$AS13, $CD13=""), CA13, INDEX(Monsters[Attack], $AT14))</f>
        <v>105</v>
      </c>
      <c r="AY14" s="18" cm="1">
        <f t="array" aca="1" ref="AY14" ca="1">IF(AND($AS14=$AS13, $CD13=""), CB13, INDEX(Monsters[Defense], $AT14))</f>
        <v>100</v>
      </c>
      <c r="AZ14" s="18" cm="1">
        <f t="array" aca="1" ref="AZ14" ca="1">IF(AND($AS14=$AS13, $CD13=""), CC13, INDEX(Monsters[Luck], $AT14))</f>
        <v>100</v>
      </c>
      <c r="BA14" cm="1">
        <f t="array" aca="1" ref="BA14" ca="1">IF(AT14=AT13, BA13, MATCH(INDEX(Monsters[Element], AT14), Elements, 0))</f>
        <v>1</v>
      </c>
      <c r="BB14" s="4" cm="1">
        <f t="array" aca="1" ref="BB14" ca="1">INDEX(Monsters[Chance to Use 2], AT14)</f>
        <v>0.65</v>
      </c>
      <c r="BC14" cm="1">
        <f t="array" aca="1" ref="BC14" ca="1">INDEX(Monsters[Ability 1 ID], AT14)</f>
        <v>18</v>
      </c>
      <c r="BD14" cm="1">
        <f t="array" aca="1" ref="BD14" ca="1">INDEX(Monsters[Ability 2 ID], AT14)</f>
        <v>2</v>
      </c>
      <c r="BE14" cm="1">
        <f t="array" aca="1" ref="BE14" ca="1">INDEX(Abilities[Stamina Cost], BC14)</f>
        <v>25</v>
      </c>
      <c r="BF14" cm="1">
        <f t="array" aca="1" ref="BF14" ca="1">INDEX(Abilities[Stamina Cost], BD14)</f>
        <v>3</v>
      </c>
      <c r="BG14">
        <f t="shared" ca="1" si="18"/>
        <v>2</v>
      </c>
      <c r="BH14">
        <f t="shared" ca="1" si="19"/>
        <v>3</v>
      </c>
      <c r="BI14">
        <f t="shared" ca="1" si="20"/>
        <v>25</v>
      </c>
      <c r="BJ14">
        <f t="shared" ca="1" si="21"/>
        <v>2</v>
      </c>
      <c r="BK14">
        <f t="shared" ca="1" si="22"/>
        <v>2</v>
      </c>
      <c r="BL14" s="18" cm="1">
        <f t="array" aca="1" ref="BL14" ca="1">INDEX(Abilities[Element ID], $BK14)</f>
        <v>1</v>
      </c>
      <c r="BM14" s="18" cm="1">
        <f t="array" aca="1" ref="BM14" ca="1">INDEX(Abilities[Stamina Cost], $BK14)</f>
        <v>3</v>
      </c>
      <c r="BN14" s="18" cm="1">
        <f t="array" aca="1" ref="BN14" ca="1">INDEX(Abilities[Min Damage], $BK14)</f>
        <v>8</v>
      </c>
      <c r="BO14" s="18" cm="1">
        <f t="array" aca="1" ref="BO14" ca="1">INDEX(Abilities[Max Damage], $BK14)</f>
        <v>13</v>
      </c>
      <c r="BP14" s="14">
        <f t="shared" ca="1" si="23"/>
        <v>9.8088820149855955</v>
      </c>
      <c r="BQ14" t="str" cm="1">
        <f t="array" aca="1" ref="BQ14" ca="1">INDEX(Abilities[Special Effect], BK14)</f>
        <v>Sunder</v>
      </c>
      <c r="BR14" t="b" cm="1">
        <f t="array" aca="1" ref="BR14" ca="1">RAND() &lt;INDEX(Abilities[Effect Chance], BK14)*AZ14/100</f>
        <v>1</v>
      </c>
      <c r="BS14" t="str">
        <f t="shared" ca="1" si="24"/>
        <v>Sunder</v>
      </c>
      <c r="BT14" s="14">
        <f t="shared" ca="1" si="25"/>
        <v>9.8088820149855955</v>
      </c>
      <c r="BU14" t="b">
        <f t="shared" ca="1" si="26"/>
        <v>0</v>
      </c>
      <c r="BV14" t="b">
        <f ca="1">AND(BU14, AS14=COUNTA(Parties[Opponent Party]))</f>
        <v>0</v>
      </c>
      <c r="BW14" s="14" cm="1">
        <f t="array" aca="1" ref="BW14" ca="1">INDEX(ElementMultiplier, AA14, BA14)*100/AY14</f>
        <v>1</v>
      </c>
      <c r="BX14" s="18">
        <f t="shared" ca="1" si="1"/>
        <v>18</v>
      </c>
      <c r="BY14" s="18">
        <f t="shared" ca="1" si="2"/>
        <v>32</v>
      </c>
      <c r="BZ14" s="18">
        <f t="shared" ca="1" si="27"/>
        <v>139</v>
      </c>
      <c r="CA14" s="18">
        <f t="shared" ca="1" si="28"/>
        <v>105</v>
      </c>
      <c r="CB14" s="18">
        <f t="shared" ca="1" si="29"/>
        <v>100</v>
      </c>
      <c r="CC14" s="18">
        <f t="shared" ca="1" si="30"/>
        <v>100</v>
      </c>
      <c r="CD14" t="str">
        <f t="shared" ca="1" si="31"/>
        <v/>
      </c>
    </row>
    <row r="15" spans="2:87" x14ac:dyDescent="0.25">
      <c r="F15" s="14"/>
      <c r="G15" s="14"/>
      <c r="H15">
        <f t="shared" ca="1" si="3"/>
        <v>1</v>
      </c>
      <c r="I15" cm="1">
        <f t="array" aca="1" ref="I15" ca="1">IF(H15=H14, I14, INDEX(Parties[Player ID], H15))</f>
        <v>5</v>
      </c>
      <c r="J15" t="str" cm="1">
        <f t="array" aca="1" ref="J15" ca="1">IF(I15=I14,J14, INDEX(Monsters[Name], I15))</f>
        <v>Gunome</v>
      </c>
      <c r="K15" cm="1">
        <f t="array" aca="1" ref="K15" ca="1">IF(AND($H15=$H14, CD14=""), AN14, INDEX(Monsters[Health], $I15))</f>
        <v>58</v>
      </c>
      <c r="L15" cm="1">
        <f t="array" aca="1" ref="L15" ca="1">IF(AND($H15=$H14, $CD14=""), AO14, INDEX(Monsters[Stamina], $I15))</f>
        <v>15</v>
      </c>
      <c r="M15" s="18" cm="1">
        <f t="array" aca="1" ref="M15" ca="1">IF(AND($H15=$H14, $CD14=""), AP14, INDEX(Monsters[Attack], $I15))</f>
        <v>200</v>
      </c>
      <c r="N15" s="18" cm="1">
        <f t="array" aca="1" ref="N15" ca="1">IF(AND($H15=$H14, $CD14=""), AQ14, INDEX(Monsters[Defense], $I15))</f>
        <v>92</v>
      </c>
      <c r="O15" s="18" cm="1">
        <f t="array" aca="1" ref="O15" ca="1">IF(AND($H15=$H14, $CD14=""), AR14, INDEX(Monsters[Luck], $I15))</f>
        <v>110</v>
      </c>
      <c r="P15" cm="1">
        <f t="array" aca="1" ref="P15" ca="1">IF(I15=I14, P14, MATCH(INDEX(Monsters[Element], I15), Elements, 0))</f>
        <v>5</v>
      </c>
      <c r="Q15" s="4" cm="1">
        <f t="array" aca="1" ref="Q15" ca="1">INDEX(Monsters[Chance to Use 2], I15)</f>
        <v>0.4</v>
      </c>
      <c r="R15" cm="1">
        <f t="array" aca="1" ref="R15" ca="1">INDEX(Monsters[Ability 1 ID], I15)</f>
        <v>9</v>
      </c>
      <c r="S15" cm="1">
        <f t="array" aca="1" ref="S15" ca="1">INDEX(Monsters[Ability 2 ID], I15)</f>
        <v>10</v>
      </c>
      <c r="T15" cm="1">
        <f t="array" aca="1" ref="T15" ca="1">INDEX(Abilities[Stamina Cost], R15)</f>
        <v>5</v>
      </c>
      <c r="U15" cm="1">
        <f t="array" aca="1" ref="U15" ca="1">INDEX(Abilities[Stamina Cost], S15)</f>
        <v>12</v>
      </c>
      <c r="V15">
        <f t="shared" ca="1" si="4"/>
        <v>1</v>
      </c>
      <c r="W15">
        <f t="shared" ca="1" si="5"/>
        <v>5</v>
      </c>
      <c r="X15">
        <f t="shared" ca="1" si="6"/>
        <v>12</v>
      </c>
      <c r="Y15">
        <f t="shared" ca="1" si="7"/>
        <v>2</v>
      </c>
      <c r="Z15">
        <f t="shared" ca="1" si="8"/>
        <v>10</v>
      </c>
      <c r="AA15" s="18" cm="1">
        <f t="array" aca="1" ref="AA15" ca="1">INDEX(Abilities[Element ID], $Z15)</f>
        <v>5</v>
      </c>
      <c r="AB15" s="18" cm="1">
        <f t="array" aca="1" ref="AB15" ca="1">INDEX(Abilities[Stamina Cost], $Z15)</f>
        <v>12</v>
      </c>
      <c r="AC15" s="18" cm="1">
        <f t="array" aca="1" ref="AC15" ca="1">INDEX(Abilities[Min Damage], $Z15)</f>
        <v>4</v>
      </c>
      <c r="AD15" s="18" cm="1">
        <f t="array" aca="1" ref="AD15" ca="1">INDEX(Abilities[Max Damage], $Z15)</f>
        <v>10</v>
      </c>
      <c r="AE15" s="14">
        <f t="shared" ca="1" si="9"/>
        <v>12.176148031874924</v>
      </c>
      <c r="AF15" t="str" cm="1">
        <f t="array" aca="1" ref="AF15" ca="1">INDEX(Abilities[Special Effect], Z15)</f>
        <v>Focus</v>
      </c>
      <c r="AG15" t="b" cm="1">
        <f t="array" aca="1" ref="AG15" ca="1">RAND() &lt;INDEX(Abilities[Effect Chance], Z15)*O15/100</f>
        <v>1</v>
      </c>
      <c r="AH15" t="str">
        <f t="shared" ca="1" si="10"/>
        <v>Focus</v>
      </c>
      <c r="AI15" s="14">
        <f t="shared" ca="1" si="11"/>
        <v>12.176148031874924</v>
      </c>
      <c r="AJ15" t="b">
        <f t="shared" ca="1" si="12"/>
        <v>1</v>
      </c>
      <c r="AK15" t="b">
        <f ca="1">AND(AJ15, H15=COUNTA(Parties[Player Party]))</f>
        <v>0</v>
      </c>
      <c r="AL15" s="14" cm="1">
        <f t="array" aca="1" ref="AL15" ca="1">INDEX(ElementMultiplier, BL15, P15)*100/N15</f>
        <v>1.0869565217391304</v>
      </c>
      <c r="AM15" s="14">
        <f t="shared" ca="1" si="0"/>
        <v>10</v>
      </c>
      <c r="AN15" s="18">
        <f t="shared" ca="1" si="32"/>
        <v>48</v>
      </c>
      <c r="AO15" s="18">
        <f t="shared" ca="1" si="13"/>
        <v>3</v>
      </c>
      <c r="AP15" s="18">
        <f t="shared" ca="1" si="14"/>
        <v>220</v>
      </c>
      <c r="AQ15" s="18">
        <f t="shared" ca="1" si="15"/>
        <v>83</v>
      </c>
      <c r="AR15" s="18">
        <f t="shared" ca="1" si="16"/>
        <v>110</v>
      </c>
      <c r="AS15">
        <f t="shared" ca="1" si="17"/>
        <v>2</v>
      </c>
      <c r="AT15" cm="1">
        <f t="array" aca="1" ref="AT15" ca="1">IF(AS15=AS14, AT14, INDEX(Parties[Opponent ID], AS15))</f>
        <v>1</v>
      </c>
      <c r="AU15" t="str" cm="1">
        <f t="array" aca="1" ref="AU15" ca="1">IF(AT15=AT14,AU14, INDEX(Monsters[Name], AT15))</f>
        <v>Gnives</v>
      </c>
      <c r="AV15" cm="1">
        <f t="array" aca="1" ref="AV15" ca="1">IF(AND($AS15=$AS14, $CD14=""), BY14, INDEX(Monsters[Health], $AT15))</f>
        <v>32</v>
      </c>
      <c r="AW15" cm="1">
        <f t="array" aca="1" ref="AW15" ca="1">IF(AND($AS15=$AS14, $CD14=""), BZ14, INDEX(Monsters[Stamina], $AT15))</f>
        <v>139</v>
      </c>
      <c r="AX15" s="18" cm="1">
        <f t="array" aca="1" ref="AX15" ca="1">IF(AND($AS15=$AS14, $CD14=""), CA14, INDEX(Monsters[Attack], $AT15))</f>
        <v>105</v>
      </c>
      <c r="AY15" s="18" cm="1">
        <f t="array" aca="1" ref="AY15" ca="1">IF(AND($AS15=$AS14, $CD14=""), CB14, INDEX(Monsters[Defense], $AT15))</f>
        <v>100</v>
      </c>
      <c r="AZ15" s="18" cm="1">
        <f t="array" aca="1" ref="AZ15" ca="1">IF(AND($AS15=$AS14, $CD14=""), CC14, INDEX(Monsters[Luck], $AT15))</f>
        <v>100</v>
      </c>
      <c r="BA15" cm="1">
        <f t="array" aca="1" ref="BA15" ca="1">IF(AT15=AT14, BA14, MATCH(INDEX(Monsters[Element], AT15), Elements, 0))</f>
        <v>1</v>
      </c>
      <c r="BB15" s="4" cm="1">
        <f t="array" aca="1" ref="BB15" ca="1">INDEX(Monsters[Chance to Use 2], AT15)</f>
        <v>0.65</v>
      </c>
      <c r="BC15" cm="1">
        <f t="array" aca="1" ref="BC15" ca="1">INDEX(Monsters[Ability 1 ID], AT15)</f>
        <v>18</v>
      </c>
      <c r="BD15" cm="1">
        <f t="array" aca="1" ref="BD15" ca="1">INDEX(Monsters[Ability 2 ID], AT15)</f>
        <v>2</v>
      </c>
      <c r="BE15" cm="1">
        <f t="array" aca="1" ref="BE15" ca="1">INDEX(Abilities[Stamina Cost], BC15)</f>
        <v>25</v>
      </c>
      <c r="BF15" cm="1">
        <f t="array" aca="1" ref="BF15" ca="1">INDEX(Abilities[Stamina Cost], BD15)</f>
        <v>3</v>
      </c>
      <c r="BG15">
        <f t="shared" ca="1" si="18"/>
        <v>2</v>
      </c>
      <c r="BH15">
        <f t="shared" ca="1" si="19"/>
        <v>3</v>
      </c>
      <c r="BI15">
        <f t="shared" ca="1" si="20"/>
        <v>25</v>
      </c>
      <c r="BJ15">
        <f t="shared" ca="1" si="21"/>
        <v>2</v>
      </c>
      <c r="BK15">
        <f t="shared" ca="1" si="22"/>
        <v>2</v>
      </c>
      <c r="BL15" s="18" cm="1">
        <f t="array" aca="1" ref="BL15" ca="1">INDEX(Abilities[Element ID], $BK15)</f>
        <v>1</v>
      </c>
      <c r="BM15" s="18" cm="1">
        <f t="array" aca="1" ref="BM15" ca="1">INDEX(Abilities[Stamina Cost], $BK15)</f>
        <v>3</v>
      </c>
      <c r="BN15" s="18" cm="1">
        <f t="array" aca="1" ref="BN15" ca="1">INDEX(Abilities[Min Damage], $BK15)</f>
        <v>8</v>
      </c>
      <c r="BO15" s="18" cm="1">
        <f t="array" aca="1" ref="BO15" ca="1">INDEX(Abilities[Max Damage], $BK15)</f>
        <v>13</v>
      </c>
      <c r="BP15" s="14">
        <f t="shared" ca="1" si="23"/>
        <v>10.329243264836807</v>
      </c>
      <c r="BQ15" t="str" cm="1">
        <f t="array" aca="1" ref="BQ15" ca="1">INDEX(Abilities[Special Effect], BK15)</f>
        <v>Sunder</v>
      </c>
      <c r="BR15" t="b" cm="1">
        <f t="array" aca="1" ref="BR15" ca="1">RAND() &lt;INDEX(Abilities[Effect Chance], BK15)*AZ15/100</f>
        <v>1</v>
      </c>
      <c r="BS15" t="str">
        <f t="shared" ca="1" si="24"/>
        <v>Sunder</v>
      </c>
      <c r="BT15" s="14">
        <f t="shared" ca="1" si="25"/>
        <v>10.329243264836807</v>
      </c>
      <c r="BU15" t="b">
        <f t="shared" ca="1" si="26"/>
        <v>0</v>
      </c>
      <c r="BV15" t="b">
        <f ca="1">AND(BU15, AS15=COUNTA(Parties[Opponent Party]))</f>
        <v>0</v>
      </c>
      <c r="BW15" s="14" cm="1">
        <f t="array" aca="1" ref="BW15" ca="1">INDEX(ElementMultiplier, AA15, BA15)*100/AY15</f>
        <v>1</v>
      </c>
      <c r="BX15" s="18">
        <f t="shared" ca="1" si="1"/>
        <v>12</v>
      </c>
      <c r="BY15" s="18">
        <f t="shared" ca="1" si="2"/>
        <v>20</v>
      </c>
      <c r="BZ15" s="18">
        <f t="shared" ca="1" si="27"/>
        <v>136</v>
      </c>
      <c r="CA15" s="18">
        <f t="shared" ca="1" si="28"/>
        <v>105</v>
      </c>
      <c r="CB15" s="18">
        <f t="shared" ca="1" si="29"/>
        <v>100</v>
      </c>
      <c r="CC15" s="18">
        <f t="shared" ca="1" si="30"/>
        <v>100</v>
      </c>
      <c r="CD15" t="str">
        <f t="shared" ca="1" si="31"/>
        <v/>
      </c>
    </row>
    <row r="16" spans="2:87" x14ac:dyDescent="0.25">
      <c r="H16">
        <f t="shared" ca="1" si="3"/>
        <v>2</v>
      </c>
      <c r="I16" cm="1">
        <f t="array" aca="1" ref="I16" ca="1">IF(H16=H15, I15, INDEX(Parties[Player ID], H16))</f>
        <v>8</v>
      </c>
      <c r="J16" t="str" cm="1">
        <f t="array" aca="1" ref="J16" ca="1">IF(I16=I15,J15, INDEX(Monsters[Name], I16))</f>
        <v>EFUP Gnome (Extrodinary Fantasical Ultra Pretty Gnome)</v>
      </c>
      <c r="K16" cm="1">
        <f t="array" aca="1" ref="K16" ca="1">IF(AND($H16=$H15, CD15=""), AN15, INDEX(Monsters[Health], $I16))</f>
        <v>110</v>
      </c>
      <c r="L16" cm="1">
        <f t="array" aca="1" ref="L16" ca="1">IF(AND($H16=$H15, $CD15=""), AO15, INDEX(Monsters[Stamina], $I16))</f>
        <v>200</v>
      </c>
      <c r="M16" s="18" cm="1">
        <f t="array" aca="1" ref="M16" ca="1">IF(AND($H16=$H15, $CD15=""), AP15, INDEX(Monsters[Attack], $I16))</f>
        <v>80</v>
      </c>
      <c r="N16" s="18" cm="1">
        <f t="array" aca="1" ref="N16" ca="1">IF(AND($H16=$H15, $CD15=""), AQ15, INDEX(Monsters[Defense], $I16))</f>
        <v>95</v>
      </c>
      <c r="O16" s="18" cm="1">
        <f t="array" aca="1" ref="O16" ca="1">IF(AND($H16=$H15, $CD15=""), AR15, INDEX(Monsters[Luck], $I16))</f>
        <v>100</v>
      </c>
      <c r="P16" cm="1">
        <f t="array" aca="1" ref="P16" ca="1">IF(I16=I15, P15, MATCH(INDEX(Monsters[Element], I16), Elements, 0))</f>
        <v>2</v>
      </c>
      <c r="Q16" s="4" cm="1">
        <f t="array" aca="1" ref="Q16" ca="1">INDEX(Monsters[Chance to Use 2], I16)</f>
        <v>0.8</v>
      </c>
      <c r="R16" cm="1">
        <f t="array" aca="1" ref="R16" ca="1">INDEX(Monsters[Ability 1 ID], I16)</f>
        <v>14</v>
      </c>
      <c r="S16" cm="1">
        <f t="array" aca="1" ref="S16" ca="1">INDEX(Monsters[Ability 2 ID], I16)</f>
        <v>11</v>
      </c>
      <c r="T16" cm="1">
        <f t="array" aca="1" ref="T16" ca="1">INDEX(Abilities[Stamina Cost], R16)</f>
        <v>20</v>
      </c>
      <c r="U16" cm="1">
        <f t="array" aca="1" ref="U16" ca="1">INDEX(Abilities[Stamina Cost], S16)</f>
        <v>10</v>
      </c>
      <c r="V16">
        <f t="shared" ca="1" si="4"/>
        <v>2</v>
      </c>
      <c r="W16">
        <f t="shared" ca="1" si="5"/>
        <v>10</v>
      </c>
      <c r="X16">
        <f t="shared" ca="1" si="6"/>
        <v>20</v>
      </c>
      <c r="Y16">
        <f t="shared" ca="1" si="7"/>
        <v>2</v>
      </c>
      <c r="Z16">
        <f t="shared" ca="1" si="8"/>
        <v>11</v>
      </c>
      <c r="AA16" s="18" cm="1">
        <f t="array" aca="1" ref="AA16" ca="1">INDEX(Abilities[Element ID], $Z16)</f>
        <v>2</v>
      </c>
      <c r="AB16" s="18" cm="1">
        <f t="array" aca="1" ref="AB16" ca="1">INDEX(Abilities[Stamina Cost], $Z16)</f>
        <v>10</v>
      </c>
      <c r="AC16" s="18" cm="1">
        <f t="array" aca="1" ref="AC16" ca="1">INDEX(Abilities[Min Damage], $Z16)</f>
        <v>10</v>
      </c>
      <c r="AD16" s="18" cm="1">
        <f t="array" aca="1" ref="AD16" ca="1">INDEX(Abilities[Max Damage], $Z16)</f>
        <v>22</v>
      </c>
      <c r="AE16" s="14">
        <f t="shared" ca="1" si="9"/>
        <v>10.33854183011287</v>
      </c>
      <c r="AF16" t="str" cm="1">
        <f t="array" aca="1" ref="AF16" ca="1">INDEX(Abilities[Special Effect], Z16)</f>
        <v>Vampire</v>
      </c>
      <c r="AG16" t="b" cm="1">
        <f t="array" aca="1" ref="AG16" ca="1">RAND() &lt;INDEX(Abilities[Effect Chance], Z16)*O16/100</f>
        <v>1</v>
      </c>
      <c r="AH16" t="str">
        <f t="shared" ca="1" si="10"/>
        <v>Vampire</v>
      </c>
      <c r="AI16" s="14">
        <f t="shared" ca="1" si="11"/>
        <v>10.33854183011287</v>
      </c>
      <c r="AJ16" t="b">
        <f t="shared" ca="1" si="12"/>
        <v>0</v>
      </c>
      <c r="AK16" t="b">
        <f ca="1">AND(AJ16, H16=COUNTA(Parties[Player Party]))</f>
        <v>0</v>
      </c>
      <c r="AL16" s="14" cm="1">
        <f t="array" aca="1" ref="AL16" ca="1">INDEX(ElementMultiplier, BL16, P16)*100/N16</f>
        <v>1.0526315789473684</v>
      </c>
      <c r="AM16" s="14">
        <f t="shared" ca="1" si="0"/>
        <v>11</v>
      </c>
      <c r="AN16" s="18">
        <f t="shared" ca="1" si="32"/>
        <v>104</v>
      </c>
      <c r="AO16" s="18">
        <f t="shared" ca="1" si="13"/>
        <v>190</v>
      </c>
      <c r="AP16" s="18">
        <f t="shared" ca="1" si="14"/>
        <v>80</v>
      </c>
      <c r="AQ16" s="18">
        <f t="shared" ca="1" si="15"/>
        <v>86</v>
      </c>
      <c r="AR16" s="18">
        <f t="shared" ca="1" si="16"/>
        <v>100</v>
      </c>
      <c r="AS16">
        <f t="shared" ca="1" si="17"/>
        <v>2</v>
      </c>
      <c r="AT16" cm="1">
        <f t="array" aca="1" ref="AT16" ca="1">IF(AS16=AS15, AT15, INDEX(Parties[Opponent ID], AS16))</f>
        <v>1</v>
      </c>
      <c r="AU16" t="str" cm="1">
        <f t="array" aca="1" ref="AU16" ca="1">IF(AT16=AT15,AU15, INDEX(Monsters[Name], AT16))</f>
        <v>Gnives</v>
      </c>
      <c r="AV16" cm="1">
        <f t="array" aca="1" ref="AV16" ca="1">IF(AND($AS16=$AS15, $CD15=""), BY15, INDEX(Monsters[Health], $AT16))</f>
        <v>20</v>
      </c>
      <c r="AW16" cm="1">
        <f t="array" aca="1" ref="AW16" ca="1">IF(AND($AS16=$AS15, $CD15=""), BZ15, INDEX(Monsters[Stamina], $AT16))</f>
        <v>136</v>
      </c>
      <c r="AX16" s="18" cm="1">
        <f t="array" aca="1" ref="AX16" ca="1">IF(AND($AS16=$AS15, $CD15=""), CA15, INDEX(Monsters[Attack], $AT16))</f>
        <v>105</v>
      </c>
      <c r="AY16" s="18" cm="1">
        <f t="array" aca="1" ref="AY16" ca="1">IF(AND($AS16=$AS15, $CD15=""), CB15, INDEX(Monsters[Defense], $AT16))</f>
        <v>100</v>
      </c>
      <c r="AZ16" s="18" cm="1">
        <f t="array" aca="1" ref="AZ16" ca="1">IF(AND($AS16=$AS15, $CD15=""), CC15, INDEX(Monsters[Luck], $AT16))</f>
        <v>100</v>
      </c>
      <c r="BA16" cm="1">
        <f t="array" aca="1" ref="BA16" ca="1">IF(AT16=AT15, BA15, MATCH(INDEX(Monsters[Element], AT16), Elements, 0))</f>
        <v>1</v>
      </c>
      <c r="BB16" s="4" cm="1">
        <f t="array" aca="1" ref="BB16" ca="1">INDEX(Monsters[Chance to Use 2], AT16)</f>
        <v>0.65</v>
      </c>
      <c r="BC16" cm="1">
        <f t="array" aca="1" ref="BC16" ca="1">INDEX(Monsters[Ability 1 ID], AT16)</f>
        <v>18</v>
      </c>
      <c r="BD16" cm="1">
        <f t="array" aca="1" ref="BD16" ca="1">INDEX(Monsters[Ability 2 ID], AT16)</f>
        <v>2</v>
      </c>
      <c r="BE16" cm="1">
        <f t="array" aca="1" ref="BE16" ca="1">INDEX(Abilities[Stamina Cost], BC16)</f>
        <v>25</v>
      </c>
      <c r="BF16" cm="1">
        <f t="array" aca="1" ref="BF16" ca="1">INDEX(Abilities[Stamina Cost], BD16)</f>
        <v>3</v>
      </c>
      <c r="BG16">
        <f t="shared" ca="1" si="18"/>
        <v>2</v>
      </c>
      <c r="BH16">
        <f t="shared" ca="1" si="19"/>
        <v>3</v>
      </c>
      <c r="BI16">
        <f t="shared" ca="1" si="20"/>
        <v>25</v>
      </c>
      <c r="BJ16">
        <f t="shared" ca="1" si="21"/>
        <v>2</v>
      </c>
      <c r="BK16">
        <f t="shared" ca="1" si="22"/>
        <v>2</v>
      </c>
      <c r="BL16" s="18" cm="1">
        <f t="array" aca="1" ref="BL16" ca="1">INDEX(Abilities[Element ID], $BK16)</f>
        <v>1</v>
      </c>
      <c r="BM16" s="18" cm="1">
        <f t="array" aca="1" ref="BM16" ca="1">INDEX(Abilities[Stamina Cost], $BK16)</f>
        <v>3</v>
      </c>
      <c r="BN16" s="18" cm="1">
        <f t="array" aca="1" ref="BN16" ca="1">INDEX(Abilities[Min Damage], $BK16)</f>
        <v>8</v>
      </c>
      <c r="BO16" s="18" cm="1">
        <f t="array" aca="1" ref="BO16" ca="1">INDEX(Abilities[Max Damage], $BK16)</f>
        <v>13</v>
      </c>
      <c r="BP16" s="14">
        <f t="shared" ca="1" si="23"/>
        <v>11.133334135724654</v>
      </c>
      <c r="BQ16" t="str" cm="1">
        <f t="array" aca="1" ref="BQ16" ca="1">INDEX(Abilities[Special Effect], BK16)</f>
        <v>Sunder</v>
      </c>
      <c r="BR16" t="b" cm="1">
        <f t="array" aca="1" ref="BR16" ca="1">RAND() &lt;INDEX(Abilities[Effect Chance], BK16)*AZ16/100</f>
        <v>1</v>
      </c>
      <c r="BS16" t="str">
        <f t="shared" ca="1" si="24"/>
        <v>Sunder</v>
      </c>
      <c r="BT16" s="14">
        <f t="shared" ca="1" si="25"/>
        <v>11.133334135724654</v>
      </c>
      <c r="BU16" t="b">
        <f t="shared" ca="1" si="26"/>
        <v>0</v>
      </c>
      <c r="BV16" t="b">
        <f ca="1">AND(BU16, AS16=COUNTA(Parties[Opponent Party]))</f>
        <v>0</v>
      </c>
      <c r="BW16" s="14" cm="1">
        <f t="array" aca="1" ref="BW16" ca="1">INDEX(ElementMultiplier, AA16, BA16)*100/AY16</f>
        <v>1</v>
      </c>
      <c r="BX16" s="18">
        <f t="shared" ca="1" si="1"/>
        <v>10</v>
      </c>
      <c r="BY16" s="18">
        <f t="shared" ca="1" si="2"/>
        <v>10</v>
      </c>
      <c r="BZ16" s="18">
        <f t="shared" ca="1" si="27"/>
        <v>133</v>
      </c>
      <c r="CA16" s="18">
        <f t="shared" ca="1" si="28"/>
        <v>105</v>
      </c>
      <c r="CB16" s="18">
        <f t="shared" ca="1" si="29"/>
        <v>100</v>
      </c>
      <c r="CC16" s="18">
        <f t="shared" ca="1" si="30"/>
        <v>100</v>
      </c>
      <c r="CD16" t="str">
        <f t="shared" ca="1" si="31"/>
        <v/>
      </c>
    </row>
    <row r="17" spans="3:82" x14ac:dyDescent="0.25">
      <c r="F17" s="14"/>
      <c r="H17">
        <f t="shared" ca="1" si="3"/>
        <v>2</v>
      </c>
      <c r="I17" cm="1">
        <f t="array" aca="1" ref="I17" ca="1">IF(H17=H16, I16, INDEX(Parties[Player ID], H17))</f>
        <v>8</v>
      </c>
      <c r="J17" t="str" cm="1">
        <f t="array" aca="1" ref="J17" ca="1">IF(I17=I16,J16, INDEX(Monsters[Name], I17))</f>
        <v>EFUP Gnome (Extrodinary Fantasical Ultra Pretty Gnome)</v>
      </c>
      <c r="K17" cm="1">
        <f t="array" aca="1" ref="K17" ca="1">IF(AND($H17=$H16, CD16=""), AN16, INDEX(Monsters[Health], $I17))</f>
        <v>104</v>
      </c>
      <c r="L17" cm="1">
        <f t="array" aca="1" ref="L17" ca="1">IF(AND($H17=$H16, $CD16=""), AO16, INDEX(Monsters[Stamina], $I17))</f>
        <v>190</v>
      </c>
      <c r="M17" s="18" cm="1">
        <f t="array" aca="1" ref="M17" ca="1">IF(AND($H17=$H16, $CD16=""), AP16, INDEX(Monsters[Attack], $I17))</f>
        <v>80</v>
      </c>
      <c r="N17" s="18" cm="1">
        <f t="array" aca="1" ref="N17" ca="1">IF(AND($H17=$H16, $CD16=""), AQ16, INDEX(Monsters[Defense], $I17))</f>
        <v>86</v>
      </c>
      <c r="O17" s="18" cm="1">
        <f t="array" aca="1" ref="O17" ca="1">IF(AND($H17=$H16, $CD16=""), AR16, INDEX(Monsters[Luck], $I17))</f>
        <v>100</v>
      </c>
      <c r="P17" cm="1">
        <f t="array" aca="1" ref="P17" ca="1">IF(I17=I16, P16, MATCH(INDEX(Monsters[Element], I17), Elements, 0))</f>
        <v>2</v>
      </c>
      <c r="Q17" s="4" cm="1">
        <f t="array" aca="1" ref="Q17" ca="1">INDEX(Monsters[Chance to Use 2], I17)</f>
        <v>0.8</v>
      </c>
      <c r="R17" cm="1">
        <f t="array" aca="1" ref="R17" ca="1">INDEX(Monsters[Ability 1 ID], I17)</f>
        <v>14</v>
      </c>
      <c r="S17" cm="1">
        <f t="array" aca="1" ref="S17" ca="1">INDEX(Monsters[Ability 2 ID], I17)</f>
        <v>11</v>
      </c>
      <c r="T17" cm="1">
        <f t="array" aca="1" ref="T17" ca="1">INDEX(Abilities[Stamina Cost], R17)</f>
        <v>20</v>
      </c>
      <c r="U17" cm="1">
        <f t="array" aca="1" ref="U17" ca="1">INDEX(Abilities[Stamina Cost], S17)</f>
        <v>10</v>
      </c>
      <c r="V17">
        <f t="shared" ca="1" si="4"/>
        <v>2</v>
      </c>
      <c r="W17">
        <f t="shared" ca="1" si="5"/>
        <v>10</v>
      </c>
      <c r="X17">
        <f t="shared" ca="1" si="6"/>
        <v>20</v>
      </c>
      <c r="Y17">
        <f t="shared" ca="1" si="7"/>
        <v>2</v>
      </c>
      <c r="Z17">
        <f t="shared" ca="1" si="8"/>
        <v>11</v>
      </c>
      <c r="AA17" s="18" cm="1">
        <f t="array" aca="1" ref="AA17" ca="1">INDEX(Abilities[Element ID], $Z17)</f>
        <v>2</v>
      </c>
      <c r="AB17" s="18" cm="1">
        <f t="array" aca="1" ref="AB17" ca="1">INDEX(Abilities[Stamina Cost], $Z17)</f>
        <v>10</v>
      </c>
      <c r="AC17" s="18" cm="1">
        <f t="array" aca="1" ref="AC17" ca="1">INDEX(Abilities[Min Damage], $Z17)</f>
        <v>10</v>
      </c>
      <c r="AD17" s="18" cm="1">
        <f t="array" aca="1" ref="AD17" ca="1">INDEX(Abilities[Max Damage], $Z17)</f>
        <v>22</v>
      </c>
      <c r="AE17" s="14">
        <f t="shared" ca="1" si="9"/>
        <v>13.424338736129187</v>
      </c>
      <c r="AF17" t="str" cm="1">
        <f t="array" aca="1" ref="AF17" ca="1">INDEX(Abilities[Special Effect], Z17)</f>
        <v>Vampire</v>
      </c>
      <c r="AG17" t="b" cm="1">
        <f t="array" aca="1" ref="AG17" ca="1">RAND() &lt;INDEX(Abilities[Effect Chance], Z17)*O17/100</f>
        <v>1</v>
      </c>
      <c r="AH17" t="str">
        <f t="shared" ca="1" si="10"/>
        <v>Vampire</v>
      </c>
      <c r="AI17" s="14">
        <f t="shared" ca="1" si="11"/>
        <v>13.424338736129187</v>
      </c>
      <c r="AJ17" t="b">
        <f t="shared" ca="1" si="12"/>
        <v>0</v>
      </c>
      <c r="AK17" t="b">
        <f ca="1">AND(AJ17, H17=COUNTA(Parties[Player Party]))</f>
        <v>0</v>
      </c>
      <c r="AL17" s="14" cm="1">
        <f t="array" aca="1" ref="AL17" ca="1">INDEX(ElementMultiplier, BL17, P17)*100/N17</f>
        <v>1.1627906976744187</v>
      </c>
      <c r="AM17" s="14">
        <f t="shared" ca="1" si="0"/>
        <v>12</v>
      </c>
      <c r="AN17" s="18">
        <f t="shared" ca="1" si="32"/>
        <v>98.5</v>
      </c>
      <c r="AO17" s="18">
        <f t="shared" ca="1" si="13"/>
        <v>180</v>
      </c>
      <c r="AP17" s="18">
        <f t="shared" ca="1" si="14"/>
        <v>80</v>
      </c>
      <c r="AQ17" s="18">
        <f t="shared" ca="1" si="15"/>
        <v>77</v>
      </c>
      <c r="AR17" s="18">
        <f t="shared" ca="1" si="16"/>
        <v>100</v>
      </c>
      <c r="AS17">
        <f t="shared" ca="1" si="17"/>
        <v>2</v>
      </c>
      <c r="AT17" cm="1">
        <f t="array" aca="1" ref="AT17" ca="1">IF(AS17=AS16, AT16, INDEX(Parties[Opponent ID], AS17))</f>
        <v>1</v>
      </c>
      <c r="AU17" t="str" cm="1">
        <f t="array" aca="1" ref="AU17" ca="1">IF(AT17=AT16,AU16, INDEX(Monsters[Name], AT17))</f>
        <v>Gnives</v>
      </c>
      <c r="AV17" cm="1">
        <f t="array" aca="1" ref="AV17" ca="1">IF(AND($AS17=$AS16, $CD16=""), BY16, INDEX(Monsters[Health], $AT17))</f>
        <v>10</v>
      </c>
      <c r="AW17" cm="1">
        <f t="array" aca="1" ref="AW17" ca="1">IF(AND($AS17=$AS16, $CD16=""), BZ16, INDEX(Monsters[Stamina], $AT17))</f>
        <v>133</v>
      </c>
      <c r="AX17" s="18" cm="1">
        <f t="array" aca="1" ref="AX17" ca="1">IF(AND($AS17=$AS16, $CD16=""), CA16, INDEX(Monsters[Attack], $AT17))</f>
        <v>105</v>
      </c>
      <c r="AY17" s="18" cm="1">
        <f t="array" aca="1" ref="AY17" ca="1">IF(AND($AS17=$AS16, $CD16=""), CB16, INDEX(Monsters[Defense], $AT17))</f>
        <v>100</v>
      </c>
      <c r="AZ17" s="18" cm="1">
        <f t="array" aca="1" ref="AZ17" ca="1">IF(AND($AS17=$AS16, $CD16=""), CC16, INDEX(Monsters[Luck], $AT17))</f>
        <v>100</v>
      </c>
      <c r="BA17" cm="1">
        <f t="array" aca="1" ref="BA17" ca="1">IF(AT17=AT16, BA16, MATCH(INDEX(Monsters[Element], AT17), Elements, 0))</f>
        <v>1</v>
      </c>
      <c r="BB17" s="4" cm="1">
        <f t="array" aca="1" ref="BB17" ca="1">INDEX(Monsters[Chance to Use 2], AT17)</f>
        <v>0.65</v>
      </c>
      <c r="BC17" cm="1">
        <f t="array" aca="1" ref="BC17" ca="1">INDEX(Monsters[Ability 1 ID], AT17)</f>
        <v>18</v>
      </c>
      <c r="BD17" cm="1">
        <f t="array" aca="1" ref="BD17" ca="1">INDEX(Monsters[Ability 2 ID], AT17)</f>
        <v>2</v>
      </c>
      <c r="BE17" cm="1">
        <f t="array" aca="1" ref="BE17" ca="1">INDEX(Abilities[Stamina Cost], BC17)</f>
        <v>25</v>
      </c>
      <c r="BF17" cm="1">
        <f t="array" aca="1" ref="BF17" ca="1">INDEX(Abilities[Stamina Cost], BD17)</f>
        <v>3</v>
      </c>
      <c r="BG17">
        <f t="shared" ca="1" si="18"/>
        <v>2</v>
      </c>
      <c r="BH17">
        <f t="shared" ca="1" si="19"/>
        <v>3</v>
      </c>
      <c r="BI17">
        <f t="shared" ca="1" si="20"/>
        <v>25</v>
      </c>
      <c r="BJ17">
        <f t="shared" ca="1" si="21"/>
        <v>2</v>
      </c>
      <c r="BK17">
        <f t="shared" ca="1" si="22"/>
        <v>2</v>
      </c>
      <c r="BL17" s="18" cm="1">
        <f t="array" aca="1" ref="BL17" ca="1">INDEX(Abilities[Element ID], $BK17)</f>
        <v>1</v>
      </c>
      <c r="BM17" s="18" cm="1">
        <f t="array" aca="1" ref="BM17" ca="1">INDEX(Abilities[Stamina Cost], $BK17)</f>
        <v>3</v>
      </c>
      <c r="BN17" s="18" cm="1">
        <f t="array" aca="1" ref="BN17" ca="1">INDEX(Abilities[Min Damage], $BK17)</f>
        <v>8</v>
      </c>
      <c r="BO17" s="18" cm="1">
        <f t="array" aca="1" ref="BO17" ca="1">INDEX(Abilities[Max Damage], $BK17)</f>
        <v>13</v>
      </c>
      <c r="BP17" s="14">
        <f t="shared" ca="1" si="23"/>
        <v>11.769988996305337</v>
      </c>
      <c r="BQ17" t="str" cm="1">
        <f t="array" aca="1" ref="BQ17" ca="1">INDEX(Abilities[Special Effect], BK17)</f>
        <v>Sunder</v>
      </c>
      <c r="BR17" t="b" cm="1">
        <f t="array" aca="1" ref="BR17" ca="1">RAND() &lt;INDEX(Abilities[Effect Chance], BK17)*AZ17/100</f>
        <v>1</v>
      </c>
      <c r="BS17" t="str">
        <f t="shared" ca="1" si="24"/>
        <v>Sunder</v>
      </c>
      <c r="BT17" s="14">
        <f t="shared" ca="1" si="25"/>
        <v>11.769988996305337</v>
      </c>
      <c r="BU17" t="b">
        <f t="shared" ca="1" si="26"/>
        <v>1</v>
      </c>
      <c r="BV17" t="b">
        <f ca="1">AND(BU17, AS17=COUNTA(Parties[Opponent Party]))</f>
        <v>0</v>
      </c>
      <c r="BW17" s="14" cm="1">
        <f t="array" aca="1" ref="BW17" ca="1">INDEX(ElementMultiplier, AA17, BA17)*100/AY17</f>
        <v>1</v>
      </c>
      <c r="BX17" s="18">
        <f t="shared" ca="1" si="1"/>
        <v>13</v>
      </c>
      <c r="BY17" s="18">
        <f t="shared" ca="1" si="2"/>
        <v>0</v>
      </c>
      <c r="BZ17" s="18">
        <f t="shared" ca="1" si="27"/>
        <v>130</v>
      </c>
      <c r="CA17" s="18">
        <f t="shared" ca="1" si="28"/>
        <v>105</v>
      </c>
      <c r="CB17" s="18">
        <f t="shared" ca="1" si="29"/>
        <v>100</v>
      </c>
      <c r="CC17" s="18">
        <f t="shared" ca="1" si="30"/>
        <v>100</v>
      </c>
      <c r="CD17" t="str">
        <f t="shared" ca="1" si="31"/>
        <v/>
      </c>
    </row>
    <row r="18" spans="3:82" x14ac:dyDescent="0.25">
      <c r="H18">
        <f t="shared" ca="1" si="3"/>
        <v>2</v>
      </c>
      <c r="I18" cm="1">
        <f t="array" aca="1" ref="I18" ca="1">IF(H18=H17, I17, INDEX(Parties[Player ID], H18))</f>
        <v>8</v>
      </c>
      <c r="J18" t="str" cm="1">
        <f t="array" aca="1" ref="J18" ca="1">IF(I18=I17,J17, INDEX(Monsters[Name], I18))</f>
        <v>EFUP Gnome (Extrodinary Fantasical Ultra Pretty Gnome)</v>
      </c>
      <c r="K18" cm="1">
        <f t="array" aca="1" ref="K18" ca="1">IF(AND($H18=$H17, CD17=""), AN17, INDEX(Monsters[Health], $I18))</f>
        <v>98.5</v>
      </c>
      <c r="L18" cm="1">
        <f t="array" aca="1" ref="L18" ca="1">IF(AND($H18=$H17, $CD17=""), AO17, INDEX(Monsters[Stamina], $I18))</f>
        <v>180</v>
      </c>
      <c r="M18" s="18" cm="1">
        <f t="array" aca="1" ref="M18" ca="1">IF(AND($H18=$H17, $CD17=""), AP17, INDEX(Monsters[Attack], $I18))</f>
        <v>80</v>
      </c>
      <c r="N18" s="18" cm="1">
        <f t="array" aca="1" ref="N18" ca="1">IF(AND($H18=$H17, $CD17=""), AQ17, INDEX(Monsters[Defense], $I18))</f>
        <v>77</v>
      </c>
      <c r="O18" s="18" cm="1">
        <f t="array" aca="1" ref="O18" ca="1">IF(AND($H18=$H17, $CD17=""), AR17, INDEX(Monsters[Luck], $I18))</f>
        <v>100</v>
      </c>
      <c r="P18" cm="1">
        <f t="array" aca="1" ref="P18" ca="1">IF(I18=I17, P17, MATCH(INDEX(Monsters[Element], I18), Elements, 0))</f>
        <v>2</v>
      </c>
      <c r="Q18" s="4" cm="1">
        <f t="array" aca="1" ref="Q18" ca="1">INDEX(Monsters[Chance to Use 2], I18)</f>
        <v>0.8</v>
      </c>
      <c r="R18" cm="1">
        <f t="array" aca="1" ref="R18" ca="1">INDEX(Monsters[Ability 1 ID], I18)</f>
        <v>14</v>
      </c>
      <c r="S18" cm="1">
        <f t="array" aca="1" ref="S18" ca="1">INDEX(Monsters[Ability 2 ID], I18)</f>
        <v>11</v>
      </c>
      <c r="T18" cm="1">
        <f t="array" aca="1" ref="T18" ca="1">INDEX(Abilities[Stamina Cost], R18)</f>
        <v>20</v>
      </c>
      <c r="U18" cm="1">
        <f t="array" aca="1" ref="U18" ca="1">INDEX(Abilities[Stamina Cost], S18)</f>
        <v>10</v>
      </c>
      <c r="V18">
        <f t="shared" ca="1" si="4"/>
        <v>2</v>
      </c>
      <c r="W18">
        <f t="shared" ca="1" si="5"/>
        <v>10</v>
      </c>
      <c r="X18">
        <f t="shared" ca="1" si="6"/>
        <v>20</v>
      </c>
      <c r="Y18">
        <f t="shared" ca="1" si="7"/>
        <v>2</v>
      </c>
      <c r="Z18">
        <f t="shared" ca="1" si="8"/>
        <v>11</v>
      </c>
      <c r="AA18" s="18" cm="1">
        <f t="array" aca="1" ref="AA18" ca="1">INDEX(Abilities[Element ID], $Z18)</f>
        <v>2</v>
      </c>
      <c r="AB18" s="18" cm="1">
        <f t="array" aca="1" ref="AB18" ca="1">INDEX(Abilities[Stamina Cost], $Z18)</f>
        <v>10</v>
      </c>
      <c r="AC18" s="18" cm="1">
        <f t="array" aca="1" ref="AC18" ca="1">INDEX(Abilities[Min Damage], $Z18)</f>
        <v>10</v>
      </c>
      <c r="AD18" s="18" cm="1">
        <f t="array" aca="1" ref="AD18" ca="1">INDEX(Abilities[Max Damage], $Z18)</f>
        <v>22</v>
      </c>
      <c r="AE18" s="14">
        <f t="shared" ca="1" si="9"/>
        <v>13.908059077191156</v>
      </c>
      <c r="AF18" t="str" cm="1">
        <f t="array" aca="1" ref="AF18" ca="1">INDEX(Abilities[Special Effect], Z18)</f>
        <v>Vampire</v>
      </c>
      <c r="AG18" t="b" cm="1">
        <f t="array" aca="1" ref="AG18" ca="1">RAND() &lt;INDEX(Abilities[Effect Chance], Z18)*O18/100</f>
        <v>1</v>
      </c>
      <c r="AH18" t="str">
        <f t="shared" ca="1" si="10"/>
        <v>Vampire</v>
      </c>
      <c r="AI18" s="14">
        <f t="shared" ca="1" si="11"/>
        <v>13.908059077191156</v>
      </c>
      <c r="AJ18" t="b">
        <f t="shared" ca="1" si="12"/>
        <v>0</v>
      </c>
      <c r="AK18" t="b">
        <f ca="1">AND(AJ18, H18=COUNTA(Parties[Player Party]))</f>
        <v>0</v>
      </c>
      <c r="AL18" s="14" cm="1">
        <f t="array" aca="1" ref="AL18" ca="1">INDEX(ElementMultiplier, BL18, P18)*100/N18</f>
        <v>2.5974025974025974</v>
      </c>
      <c r="AM18" s="14">
        <f t="shared" ca="1" si="0"/>
        <v>18</v>
      </c>
      <c r="AN18" s="18">
        <f t="shared" ca="1" si="32"/>
        <v>91.5</v>
      </c>
      <c r="AO18" s="18">
        <f t="shared" ca="1" si="13"/>
        <v>170</v>
      </c>
      <c r="AP18" s="18">
        <f t="shared" ca="1" si="14"/>
        <v>80</v>
      </c>
      <c r="AQ18" s="18">
        <f t="shared" ca="1" si="15"/>
        <v>77</v>
      </c>
      <c r="AR18" s="18">
        <f t="shared" ca="1" si="16"/>
        <v>100</v>
      </c>
      <c r="AS18">
        <f t="shared" ca="1" si="17"/>
        <v>3</v>
      </c>
      <c r="AT18" cm="1">
        <f t="array" aca="1" ref="AT18" ca="1">IF(AS18=AS17, AT17, INDEX(Parties[Opponent ID], AS18))</f>
        <v>11</v>
      </c>
      <c r="AU18" t="str" cm="1">
        <f t="array" aca="1" ref="AU18" ca="1">IF(AT18=AT17,AU17, INDEX(Monsters[Name], AT18))</f>
        <v>Gneaver</v>
      </c>
      <c r="AV18" cm="1">
        <f t="array" aca="1" ref="AV18" ca="1">IF(AND($AS18=$AS17, $CD17=""), BY17, INDEX(Monsters[Health], $AT18))</f>
        <v>120</v>
      </c>
      <c r="AW18" cm="1">
        <f t="array" aca="1" ref="AW18" ca="1">IF(AND($AS18=$AS17, $CD17=""), BZ17, INDEX(Monsters[Stamina], $AT18))</f>
        <v>107</v>
      </c>
      <c r="AX18" s="18" cm="1">
        <f t="array" aca="1" ref="AX18" ca="1">IF(AND($AS18=$AS17, $CD17=""), CA17, INDEX(Monsters[Attack], $AT18))</f>
        <v>110</v>
      </c>
      <c r="AY18" s="18" cm="1">
        <f t="array" aca="1" ref="AY18" ca="1">IF(AND($AS18=$AS17, $CD17=""), CB17, INDEX(Monsters[Defense], $AT18))</f>
        <v>80</v>
      </c>
      <c r="AZ18" s="18" cm="1">
        <f t="array" aca="1" ref="AZ18" ca="1">IF(AND($AS18=$AS17, $CD17=""), CC17, INDEX(Monsters[Luck], $AT18))</f>
        <v>100</v>
      </c>
      <c r="BA18" cm="1">
        <f t="array" aca="1" ref="BA18" ca="1">IF(AT18=AT17, BA17, MATCH(INDEX(Monsters[Element], AT18), Elements, 0))</f>
        <v>4</v>
      </c>
      <c r="BB18" s="4" cm="1">
        <f t="array" aca="1" ref="BB18" ca="1">INDEX(Monsters[Chance to Use 2], AT18)</f>
        <v>0.25</v>
      </c>
      <c r="BC18" cm="1">
        <f t="array" aca="1" ref="BC18" ca="1">INDEX(Monsters[Ability 1 ID], AT18)</f>
        <v>1</v>
      </c>
      <c r="BD18" cm="1">
        <f t="array" aca="1" ref="BD18" ca="1">INDEX(Monsters[Ability 2 ID], AT18)</f>
        <v>2</v>
      </c>
      <c r="BE18" cm="1">
        <f t="array" aca="1" ref="BE18" ca="1">INDEX(Abilities[Stamina Cost], BC18)</f>
        <v>5</v>
      </c>
      <c r="BF18" cm="1">
        <f t="array" aca="1" ref="BF18" ca="1">INDEX(Abilities[Stamina Cost], BD18)</f>
        <v>3</v>
      </c>
      <c r="BG18">
        <f t="shared" ca="1" si="18"/>
        <v>2</v>
      </c>
      <c r="BH18">
        <f t="shared" ca="1" si="19"/>
        <v>3</v>
      </c>
      <c r="BI18">
        <f t="shared" ca="1" si="20"/>
        <v>5</v>
      </c>
      <c r="BJ18">
        <f t="shared" ca="1" si="21"/>
        <v>1</v>
      </c>
      <c r="BK18">
        <f t="shared" ca="1" si="22"/>
        <v>1</v>
      </c>
      <c r="BL18" s="18" cm="1">
        <f t="array" aca="1" ref="BL18" ca="1">INDEX(Abilities[Element ID], $BK18)</f>
        <v>4</v>
      </c>
      <c r="BM18" s="18" cm="1">
        <f t="array" aca="1" ref="BM18" ca="1">INDEX(Abilities[Stamina Cost], $BK18)</f>
        <v>5</v>
      </c>
      <c r="BN18" s="18" cm="1">
        <f t="array" aca="1" ref="BN18" ca="1">INDEX(Abilities[Min Damage], $BK18)</f>
        <v>12</v>
      </c>
      <c r="BO18" s="18" cm="1">
        <f t="array" aca="1" ref="BO18" ca="1">INDEX(Abilities[Max Damage], $BK18)</f>
        <v>18</v>
      </c>
      <c r="BP18" s="14">
        <f t="shared" ca="1" si="23"/>
        <v>18.07866949453522</v>
      </c>
      <c r="BQ18" t="str" cm="1">
        <f t="array" aca="1" ref="BQ18" ca="1">INDEX(Abilities[Special Effect], BK18)</f>
        <v>Vampire</v>
      </c>
      <c r="BR18" t="b" cm="1">
        <f t="array" aca="1" ref="BR18" ca="1">RAND() &lt;INDEX(Abilities[Effect Chance], BK18)*AZ18/100</f>
        <v>1</v>
      </c>
      <c r="BS18" t="str">
        <f t="shared" ca="1" si="24"/>
        <v>Vampire</v>
      </c>
      <c r="BT18" s="14">
        <f t="shared" ca="1" si="25"/>
        <v>18.07866949453522</v>
      </c>
      <c r="BU18" t="b">
        <f t="shared" ca="1" si="26"/>
        <v>0</v>
      </c>
      <c r="BV18" t="b">
        <f ca="1">AND(BU18, AS18=COUNTA(Parties[Opponent Party]))</f>
        <v>0</v>
      </c>
      <c r="BW18" s="14" cm="1">
        <f t="array" aca="1" ref="BW18" ca="1">INDEX(ElementMultiplier, AA18, BA18)*100/AY18</f>
        <v>1.5625</v>
      </c>
      <c r="BX18" s="18">
        <f t="shared" ca="1" si="1"/>
        <v>22</v>
      </c>
      <c r="BY18" s="18">
        <f t="shared" ca="1" si="2"/>
        <v>107</v>
      </c>
      <c r="BZ18" s="18">
        <f t="shared" ca="1" si="27"/>
        <v>102</v>
      </c>
      <c r="CA18" s="18">
        <f t="shared" ca="1" si="28"/>
        <v>110</v>
      </c>
      <c r="CB18" s="18">
        <f t="shared" ca="1" si="29"/>
        <v>80</v>
      </c>
      <c r="CC18" s="18">
        <f t="shared" ca="1" si="30"/>
        <v>100</v>
      </c>
      <c r="CD18" t="str">
        <f t="shared" ca="1" si="31"/>
        <v/>
      </c>
    </row>
    <row r="19" spans="3:82" x14ac:dyDescent="0.25">
      <c r="H19">
        <f t="shared" ca="1" si="3"/>
        <v>2</v>
      </c>
      <c r="I19" cm="1">
        <f t="array" aca="1" ref="I19" ca="1">IF(H19=H18, I18, INDEX(Parties[Player ID], H19))</f>
        <v>8</v>
      </c>
      <c r="J19" t="str" cm="1">
        <f t="array" aca="1" ref="J19" ca="1">IF(I19=I18,J18, INDEX(Monsters[Name], I19))</f>
        <v>EFUP Gnome (Extrodinary Fantasical Ultra Pretty Gnome)</v>
      </c>
      <c r="K19" cm="1">
        <f t="array" aca="1" ref="K19" ca="1">IF(AND($H19=$H18, CD18=""), AN18, INDEX(Monsters[Health], $I19))</f>
        <v>91.5</v>
      </c>
      <c r="L19" cm="1">
        <f t="array" aca="1" ref="L19" ca="1">IF(AND($H19=$H18, $CD18=""), AO18, INDEX(Monsters[Stamina], $I19))</f>
        <v>170</v>
      </c>
      <c r="M19" s="18" cm="1">
        <f t="array" aca="1" ref="M19" ca="1">IF(AND($H19=$H18, $CD18=""), AP18, INDEX(Monsters[Attack], $I19))</f>
        <v>80</v>
      </c>
      <c r="N19" s="18" cm="1">
        <f t="array" aca="1" ref="N19" ca="1">IF(AND($H19=$H18, $CD18=""), AQ18, INDEX(Monsters[Defense], $I19))</f>
        <v>77</v>
      </c>
      <c r="O19" s="18" cm="1">
        <f t="array" aca="1" ref="O19" ca="1">IF(AND($H19=$H18, $CD18=""), AR18, INDEX(Monsters[Luck], $I19))</f>
        <v>100</v>
      </c>
      <c r="P19" cm="1">
        <f t="array" aca="1" ref="P19" ca="1">IF(I19=I18, P18, MATCH(INDEX(Monsters[Element], I19), Elements, 0))</f>
        <v>2</v>
      </c>
      <c r="Q19" s="4" cm="1">
        <f t="array" aca="1" ref="Q19" ca="1">INDEX(Monsters[Chance to Use 2], I19)</f>
        <v>0.8</v>
      </c>
      <c r="R19" cm="1">
        <f t="array" aca="1" ref="R19" ca="1">INDEX(Monsters[Ability 1 ID], I19)</f>
        <v>14</v>
      </c>
      <c r="S19" cm="1">
        <f t="array" aca="1" ref="S19" ca="1">INDEX(Monsters[Ability 2 ID], I19)</f>
        <v>11</v>
      </c>
      <c r="T19" cm="1">
        <f t="array" aca="1" ref="T19" ca="1">INDEX(Abilities[Stamina Cost], R19)</f>
        <v>20</v>
      </c>
      <c r="U19" cm="1">
        <f t="array" aca="1" ref="U19" ca="1">INDEX(Abilities[Stamina Cost], S19)</f>
        <v>10</v>
      </c>
      <c r="V19">
        <f t="shared" ca="1" si="4"/>
        <v>2</v>
      </c>
      <c r="W19">
        <f t="shared" ca="1" si="5"/>
        <v>10</v>
      </c>
      <c r="X19">
        <f t="shared" ca="1" si="6"/>
        <v>20</v>
      </c>
      <c r="Y19">
        <f t="shared" ca="1" si="7"/>
        <v>1</v>
      </c>
      <c r="Z19">
        <f t="shared" ca="1" si="8"/>
        <v>14</v>
      </c>
      <c r="AA19" s="18" cm="1">
        <f t="array" aca="1" ref="AA19" ca="1">INDEX(Abilities[Element ID], $Z19)</f>
        <v>2</v>
      </c>
      <c r="AB19" s="18" cm="1">
        <f t="array" aca="1" ref="AB19" ca="1">INDEX(Abilities[Stamina Cost], $Z19)</f>
        <v>20</v>
      </c>
      <c r="AC19" s="18" cm="1">
        <f t="array" aca="1" ref="AC19" ca="1">INDEX(Abilities[Min Damage], $Z19)</f>
        <v>10</v>
      </c>
      <c r="AD19" s="18" cm="1">
        <f t="array" aca="1" ref="AD19" ca="1">INDEX(Abilities[Max Damage], $Z19)</f>
        <v>25</v>
      </c>
      <c r="AE19" s="14">
        <f t="shared" ca="1" si="9"/>
        <v>16.572717536529421</v>
      </c>
      <c r="AF19" t="str" cm="1">
        <f t="array" aca="1" ref="AF19" ca="1">INDEX(Abilities[Special Effect], Z19)</f>
        <v>Fortify</v>
      </c>
      <c r="AG19" t="b" cm="1">
        <f t="array" aca="1" ref="AG19" ca="1">RAND() &lt;INDEX(Abilities[Effect Chance], Z19)*O19/100</f>
        <v>0</v>
      </c>
      <c r="AH19" t="str">
        <f t="shared" ca="1" si="10"/>
        <v/>
      </c>
      <c r="AI19" s="14">
        <f t="shared" ca="1" si="11"/>
        <v>16.572717536529421</v>
      </c>
      <c r="AJ19" t="b">
        <f t="shared" ca="1" si="12"/>
        <v>0</v>
      </c>
      <c r="AK19" t="b">
        <f ca="1">AND(AJ19, H19=COUNTA(Parties[Player Party]))</f>
        <v>0</v>
      </c>
      <c r="AL19" s="14" cm="1">
        <f t="array" aca="1" ref="AL19" ca="1">INDEX(ElementMultiplier, BL19, P19)*100/N19</f>
        <v>1.2987012987012987</v>
      </c>
      <c r="AM19" s="14">
        <f t="shared" ca="1" si="0"/>
        <v>11</v>
      </c>
      <c r="AN19" s="18">
        <f t="shared" ca="1" si="32"/>
        <v>80.5</v>
      </c>
      <c r="AO19" s="18">
        <f t="shared" ca="1" si="13"/>
        <v>150</v>
      </c>
      <c r="AP19" s="18">
        <f t="shared" ca="1" si="14"/>
        <v>80</v>
      </c>
      <c r="AQ19" s="18">
        <f t="shared" ca="1" si="15"/>
        <v>77</v>
      </c>
      <c r="AR19" s="18">
        <f t="shared" ca="1" si="16"/>
        <v>100</v>
      </c>
      <c r="AS19">
        <f t="shared" ca="1" si="17"/>
        <v>3</v>
      </c>
      <c r="AT19" cm="1">
        <f t="array" aca="1" ref="AT19" ca="1">IF(AS19=AS18, AT18, INDEX(Parties[Opponent ID], AS19))</f>
        <v>11</v>
      </c>
      <c r="AU19" t="str" cm="1">
        <f t="array" aca="1" ref="AU19" ca="1">IF(AT19=AT18,AU18, INDEX(Monsters[Name], AT19))</f>
        <v>Gneaver</v>
      </c>
      <c r="AV19" cm="1">
        <f t="array" aca="1" ref="AV19" ca="1">IF(AND($AS19=$AS18, $CD18=""), BY18, INDEX(Monsters[Health], $AT19))</f>
        <v>107</v>
      </c>
      <c r="AW19" cm="1">
        <f t="array" aca="1" ref="AW19" ca="1">IF(AND($AS19=$AS18, $CD18=""), BZ18, INDEX(Monsters[Stamina], $AT19))</f>
        <v>102</v>
      </c>
      <c r="AX19" s="18" cm="1">
        <f t="array" aca="1" ref="AX19" ca="1">IF(AND($AS19=$AS18, $CD18=""), CA18, INDEX(Monsters[Attack], $AT19))</f>
        <v>110</v>
      </c>
      <c r="AY19" s="18" cm="1">
        <f t="array" aca="1" ref="AY19" ca="1">IF(AND($AS19=$AS18, $CD18=""), CB18, INDEX(Monsters[Defense], $AT19))</f>
        <v>80</v>
      </c>
      <c r="AZ19" s="18" cm="1">
        <f t="array" aca="1" ref="AZ19" ca="1">IF(AND($AS19=$AS18, $CD18=""), CC18, INDEX(Monsters[Luck], $AT19))</f>
        <v>100</v>
      </c>
      <c r="BA19" cm="1">
        <f t="array" aca="1" ref="BA19" ca="1">IF(AT19=AT18, BA18, MATCH(INDEX(Monsters[Element], AT19), Elements, 0))</f>
        <v>4</v>
      </c>
      <c r="BB19" s="4" cm="1">
        <f t="array" aca="1" ref="BB19" ca="1">INDEX(Monsters[Chance to Use 2], AT19)</f>
        <v>0.25</v>
      </c>
      <c r="BC19" cm="1">
        <f t="array" aca="1" ref="BC19" ca="1">INDEX(Monsters[Ability 1 ID], AT19)</f>
        <v>1</v>
      </c>
      <c r="BD19" cm="1">
        <f t="array" aca="1" ref="BD19" ca="1">INDEX(Monsters[Ability 2 ID], AT19)</f>
        <v>2</v>
      </c>
      <c r="BE19" cm="1">
        <f t="array" aca="1" ref="BE19" ca="1">INDEX(Abilities[Stamina Cost], BC19)</f>
        <v>5</v>
      </c>
      <c r="BF19" cm="1">
        <f t="array" aca="1" ref="BF19" ca="1">INDEX(Abilities[Stamina Cost], BD19)</f>
        <v>3</v>
      </c>
      <c r="BG19">
        <f t="shared" ca="1" si="18"/>
        <v>2</v>
      </c>
      <c r="BH19">
        <f t="shared" ca="1" si="19"/>
        <v>3</v>
      </c>
      <c r="BI19">
        <f t="shared" ca="1" si="20"/>
        <v>5</v>
      </c>
      <c r="BJ19">
        <f t="shared" ca="1" si="21"/>
        <v>2</v>
      </c>
      <c r="BK19">
        <f t="shared" ca="1" si="22"/>
        <v>2</v>
      </c>
      <c r="BL19" s="18" cm="1">
        <f t="array" aca="1" ref="BL19" ca="1">INDEX(Abilities[Element ID], $BK19)</f>
        <v>1</v>
      </c>
      <c r="BM19" s="18" cm="1">
        <f t="array" aca="1" ref="BM19" ca="1">INDEX(Abilities[Stamina Cost], $BK19)</f>
        <v>3</v>
      </c>
      <c r="BN19" s="18" cm="1">
        <f t="array" aca="1" ref="BN19" ca="1">INDEX(Abilities[Min Damage], $BK19)</f>
        <v>8</v>
      </c>
      <c r="BO19" s="18" cm="1">
        <f t="array" aca="1" ref="BO19" ca="1">INDEX(Abilities[Max Damage], $BK19)</f>
        <v>13</v>
      </c>
      <c r="BP19" s="14">
        <f t="shared" ca="1" si="23"/>
        <v>11.087931140113318</v>
      </c>
      <c r="BQ19" t="str" cm="1">
        <f t="array" aca="1" ref="BQ19" ca="1">INDEX(Abilities[Special Effect], BK19)</f>
        <v>Sunder</v>
      </c>
      <c r="BR19" t="b" cm="1">
        <f t="array" aca="1" ref="BR19" ca="1">RAND() &lt;INDEX(Abilities[Effect Chance], BK19)*AZ19/100</f>
        <v>0</v>
      </c>
      <c r="BS19" t="str">
        <f t="shared" ca="1" si="24"/>
        <v/>
      </c>
      <c r="BT19" s="14">
        <f t="shared" ca="1" si="25"/>
        <v>11.087931140113318</v>
      </c>
      <c r="BU19" t="b">
        <f t="shared" ca="1" si="26"/>
        <v>0</v>
      </c>
      <c r="BV19" t="b">
        <f ca="1">AND(BU19, AS19=COUNTA(Parties[Opponent Party]))</f>
        <v>0</v>
      </c>
      <c r="BW19" s="14" cm="1">
        <f t="array" aca="1" ref="BW19" ca="1">INDEX(ElementMultiplier, AA19, BA19)*100/AY19</f>
        <v>1.5625</v>
      </c>
      <c r="BX19" s="18">
        <f t="shared" ca="1" si="1"/>
        <v>26</v>
      </c>
      <c r="BY19" s="18">
        <f t="shared" ca="1" si="2"/>
        <v>81</v>
      </c>
      <c r="BZ19" s="18">
        <f t="shared" ca="1" si="27"/>
        <v>99</v>
      </c>
      <c r="CA19" s="18">
        <f t="shared" ca="1" si="28"/>
        <v>110</v>
      </c>
      <c r="CB19" s="18">
        <f t="shared" ca="1" si="29"/>
        <v>80</v>
      </c>
      <c r="CC19" s="18">
        <f t="shared" ca="1" si="30"/>
        <v>100</v>
      </c>
      <c r="CD19" t="str">
        <f t="shared" ca="1" si="31"/>
        <v/>
      </c>
    </row>
    <row r="20" spans="3:82" x14ac:dyDescent="0.25">
      <c r="F20" t="s">
        <v>95</v>
      </c>
      <c r="H20">
        <f t="shared" ca="1" si="3"/>
        <v>2</v>
      </c>
      <c r="I20" cm="1">
        <f t="array" aca="1" ref="I20" ca="1">IF(H20=H19, I19, INDEX(Parties[Player ID], H20))</f>
        <v>8</v>
      </c>
      <c r="J20" t="str" cm="1">
        <f t="array" aca="1" ref="J20" ca="1">IF(I20=I19,J19, INDEX(Monsters[Name], I20))</f>
        <v>EFUP Gnome (Extrodinary Fantasical Ultra Pretty Gnome)</v>
      </c>
      <c r="K20" cm="1">
        <f t="array" aca="1" ref="K20" ca="1">IF(AND($H20=$H19, CD19=""), AN19, INDEX(Monsters[Health], $I20))</f>
        <v>80.5</v>
      </c>
      <c r="L20" cm="1">
        <f t="array" aca="1" ref="L20" ca="1">IF(AND($H20=$H19, $CD19=""), AO19, INDEX(Monsters[Stamina], $I20))</f>
        <v>150</v>
      </c>
      <c r="M20" s="18" cm="1">
        <f t="array" aca="1" ref="M20" ca="1">IF(AND($H20=$H19, $CD19=""), AP19, INDEX(Monsters[Attack], $I20))</f>
        <v>80</v>
      </c>
      <c r="N20" s="18" cm="1">
        <f t="array" aca="1" ref="N20" ca="1">IF(AND($H20=$H19, $CD19=""), AQ19, INDEX(Monsters[Defense], $I20))</f>
        <v>77</v>
      </c>
      <c r="O20" s="18" cm="1">
        <f t="array" aca="1" ref="O20" ca="1">IF(AND($H20=$H19, $CD19=""), AR19, INDEX(Monsters[Luck], $I20))</f>
        <v>100</v>
      </c>
      <c r="P20" cm="1">
        <f t="array" aca="1" ref="P20" ca="1">IF(I20=I19, P19, MATCH(INDEX(Monsters[Element], I20), Elements, 0))</f>
        <v>2</v>
      </c>
      <c r="Q20" s="4" cm="1">
        <f t="array" aca="1" ref="Q20" ca="1">INDEX(Monsters[Chance to Use 2], I20)</f>
        <v>0.8</v>
      </c>
      <c r="R20" cm="1">
        <f t="array" aca="1" ref="R20" ca="1">INDEX(Monsters[Ability 1 ID], I20)</f>
        <v>14</v>
      </c>
      <c r="S20" cm="1">
        <f t="array" aca="1" ref="S20" ca="1">INDEX(Monsters[Ability 2 ID], I20)</f>
        <v>11</v>
      </c>
      <c r="T20" cm="1">
        <f t="array" aca="1" ref="T20" ca="1">INDEX(Abilities[Stamina Cost], R20)</f>
        <v>20</v>
      </c>
      <c r="U20" cm="1">
        <f t="array" aca="1" ref="U20" ca="1">INDEX(Abilities[Stamina Cost], S20)</f>
        <v>10</v>
      </c>
      <c r="V20">
        <f t="shared" ca="1" si="4"/>
        <v>2</v>
      </c>
      <c r="W20">
        <f t="shared" ca="1" si="5"/>
        <v>10</v>
      </c>
      <c r="X20">
        <f t="shared" ca="1" si="6"/>
        <v>20</v>
      </c>
      <c r="Y20">
        <f t="shared" ca="1" si="7"/>
        <v>2</v>
      </c>
      <c r="Z20">
        <f t="shared" ca="1" si="8"/>
        <v>11</v>
      </c>
      <c r="AA20" s="18" cm="1">
        <f t="array" aca="1" ref="AA20" ca="1">INDEX(Abilities[Element ID], $Z20)</f>
        <v>2</v>
      </c>
      <c r="AB20" s="18" cm="1">
        <f t="array" aca="1" ref="AB20" ca="1">INDEX(Abilities[Stamina Cost], $Z20)</f>
        <v>10</v>
      </c>
      <c r="AC20" s="18" cm="1">
        <f t="array" aca="1" ref="AC20" ca="1">INDEX(Abilities[Min Damage], $Z20)</f>
        <v>10</v>
      </c>
      <c r="AD20" s="18" cm="1">
        <f t="array" aca="1" ref="AD20" ca="1">INDEX(Abilities[Max Damage], $Z20)</f>
        <v>22</v>
      </c>
      <c r="AE20" s="14">
        <f t="shared" ca="1" si="9"/>
        <v>12.247754349106678</v>
      </c>
      <c r="AF20" t="str" cm="1">
        <f t="array" aca="1" ref="AF20" ca="1">INDEX(Abilities[Special Effect], Z20)</f>
        <v>Vampire</v>
      </c>
      <c r="AG20" t="b" cm="1">
        <f t="array" aca="1" ref="AG20" ca="1">RAND() &lt;INDEX(Abilities[Effect Chance], Z20)*O20/100</f>
        <v>1</v>
      </c>
      <c r="AH20" t="str">
        <f t="shared" ca="1" si="10"/>
        <v>Vampire</v>
      </c>
      <c r="AI20" s="14">
        <f t="shared" ca="1" si="11"/>
        <v>12.247754349106678</v>
      </c>
      <c r="AJ20" t="b">
        <f t="shared" ca="1" si="12"/>
        <v>0</v>
      </c>
      <c r="AK20" t="b">
        <f ca="1">AND(AJ20, H20=COUNTA(Parties[Player Party]))</f>
        <v>0</v>
      </c>
      <c r="AL20" s="14" cm="1">
        <f t="array" aca="1" ref="AL20" ca="1">INDEX(ElementMultiplier, BL20, P20)*100/N20</f>
        <v>2.5974025974025974</v>
      </c>
      <c r="AM20" s="14">
        <f t="shared" ca="1" si="0"/>
        <v>16</v>
      </c>
      <c r="AN20" s="18">
        <f t="shared" ca="1" si="32"/>
        <v>74</v>
      </c>
      <c r="AO20" s="18">
        <f t="shared" ca="1" si="13"/>
        <v>140</v>
      </c>
      <c r="AP20" s="18">
        <f t="shared" ca="1" si="14"/>
        <v>80</v>
      </c>
      <c r="AQ20" s="18">
        <f t="shared" ca="1" si="15"/>
        <v>77</v>
      </c>
      <c r="AR20" s="18">
        <f t="shared" ca="1" si="16"/>
        <v>100</v>
      </c>
      <c r="AS20">
        <f t="shared" ca="1" si="17"/>
        <v>3</v>
      </c>
      <c r="AT20" cm="1">
        <f t="array" aca="1" ref="AT20" ca="1">IF(AS20=AS19, AT19, INDEX(Parties[Opponent ID], AS20))</f>
        <v>11</v>
      </c>
      <c r="AU20" t="str" cm="1">
        <f t="array" aca="1" ref="AU20" ca="1">IF(AT20=AT19,AU19, INDEX(Monsters[Name], AT20))</f>
        <v>Gneaver</v>
      </c>
      <c r="AV20" cm="1">
        <f t="array" aca="1" ref="AV20" ca="1">IF(AND($AS20=$AS19, $CD19=""), BY19, INDEX(Monsters[Health], $AT20))</f>
        <v>81</v>
      </c>
      <c r="AW20" cm="1">
        <f t="array" aca="1" ref="AW20" ca="1">IF(AND($AS20=$AS19, $CD19=""), BZ19, INDEX(Monsters[Stamina], $AT20))</f>
        <v>99</v>
      </c>
      <c r="AX20" s="18" cm="1">
        <f t="array" aca="1" ref="AX20" ca="1">IF(AND($AS20=$AS19, $CD19=""), CA19, INDEX(Monsters[Attack], $AT20))</f>
        <v>110</v>
      </c>
      <c r="AY20" s="18" cm="1">
        <f t="array" aca="1" ref="AY20" ca="1">IF(AND($AS20=$AS19, $CD19=""), CB19, INDEX(Monsters[Defense], $AT20))</f>
        <v>80</v>
      </c>
      <c r="AZ20" s="18" cm="1">
        <f t="array" aca="1" ref="AZ20" ca="1">IF(AND($AS20=$AS19, $CD19=""), CC19, INDEX(Monsters[Luck], $AT20))</f>
        <v>100</v>
      </c>
      <c r="BA20" cm="1">
        <f t="array" aca="1" ref="BA20" ca="1">IF(AT20=AT19, BA19, MATCH(INDEX(Monsters[Element], AT20), Elements, 0))</f>
        <v>4</v>
      </c>
      <c r="BB20" s="4" cm="1">
        <f t="array" aca="1" ref="BB20" ca="1">INDEX(Monsters[Chance to Use 2], AT20)</f>
        <v>0.25</v>
      </c>
      <c r="BC20" cm="1">
        <f t="array" aca="1" ref="BC20" ca="1">INDEX(Monsters[Ability 1 ID], AT20)</f>
        <v>1</v>
      </c>
      <c r="BD20" cm="1">
        <f t="array" aca="1" ref="BD20" ca="1">INDEX(Monsters[Ability 2 ID], AT20)</f>
        <v>2</v>
      </c>
      <c r="BE20" cm="1">
        <f t="array" aca="1" ref="BE20" ca="1">INDEX(Abilities[Stamina Cost], BC20)</f>
        <v>5</v>
      </c>
      <c r="BF20" cm="1">
        <f t="array" aca="1" ref="BF20" ca="1">INDEX(Abilities[Stamina Cost], BD20)</f>
        <v>3</v>
      </c>
      <c r="BG20">
        <f t="shared" ca="1" si="18"/>
        <v>2</v>
      </c>
      <c r="BH20">
        <f t="shared" ca="1" si="19"/>
        <v>3</v>
      </c>
      <c r="BI20">
        <f t="shared" ca="1" si="20"/>
        <v>5</v>
      </c>
      <c r="BJ20">
        <f t="shared" ca="1" si="21"/>
        <v>1</v>
      </c>
      <c r="BK20">
        <f t="shared" ca="1" si="22"/>
        <v>1</v>
      </c>
      <c r="BL20" s="18" cm="1">
        <f t="array" aca="1" ref="BL20" ca="1">INDEX(Abilities[Element ID], $BK20)</f>
        <v>4</v>
      </c>
      <c r="BM20" s="18" cm="1">
        <f t="array" aca="1" ref="BM20" ca="1">INDEX(Abilities[Stamina Cost], $BK20)</f>
        <v>5</v>
      </c>
      <c r="BN20" s="18" cm="1">
        <f t="array" aca="1" ref="BN20" ca="1">INDEX(Abilities[Min Damage], $BK20)</f>
        <v>12</v>
      </c>
      <c r="BO20" s="18" cm="1">
        <f t="array" aca="1" ref="BO20" ca="1">INDEX(Abilities[Max Damage], $BK20)</f>
        <v>18</v>
      </c>
      <c r="BP20" s="14">
        <f t="shared" ca="1" si="23"/>
        <v>15.666980212684667</v>
      </c>
      <c r="BQ20" t="str" cm="1">
        <f t="array" aca="1" ref="BQ20" ca="1">INDEX(Abilities[Special Effect], BK20)</f>
        <v>Vampire</v>
      </c>
      <c r="BR20" t="b" cm="1">
        <f t="array" aca="1" ref="BR20" ca="1">RAND() &lt;INDEX(Abilities[Effect Chance], BK20)*AZ20/100</f>
        <v>1</v>
      </c>
      <c r="BS20" t="str">
        <f t="shared" ca="1" si="24"/>
        <v>Vampire</v>
      </c>
      <c r="BT20" s="14">
        <f t="shared" ca="1" si="25"/>
        <v>15.666980212684667</v>
      </c>
      <c r="BU20" t="b">
        <f t="shared" ca="1" si="26"/>
        <v>0</v>
      </c>
      <c r="BV20" t="b">
        <f ca="1">AND(BU20, AS20=COUNTA(Parties[Opponent Party]))</f>
        <v>0</v>
      </c>
      <c r="BW20" s="14" cm="1">
        <f t="array" aca="1" ref="BW20" ca="1">INDEX(ElementMultiplier, AA20, BA20)*100/AY20</f>
        <v>1.5625</v>
      </c>
      <c r="BX20" s="18">
        <f t="shared" ca="1" si="1"/>
        <v>19</v>
      </c>
      <c r="BY20" s="18">
        <f t="shared" ca="1" si="2"/>
        <v>70</v>
      </c>
      <c r="BZ20" s="18">
        <f t="shared" ca="1" si="27"/>
        <v>94</v>
      </c>
      <c r="CA20" s="18">
        <f t="shared" ca="1" si="28"/>
        <v>110</v>
      </c>
      <c r="CB20" s="18">
        <f t="shared" ca="1" si="29"/>
        <v>80</v>
      </c>
      <c r="CC20" s="18">
        <f t="shared" ca="1" si="30"/>
        <v>100</v>
      </c>
      <c r="CD20" t="str">
        <f t="shared" ca="1" si="31"/>
        <v/>
      </c>
    </row>
    <row r="21" spans="3:82" x14ac:dyDescent="0.25">
      <c r="H21">
        <f t="shared" ca="1" si="3"/>
        <v>2</v>
      </c>
      <c r="I21" cm="1">
        <f t="array" aca="1" ref="I21" ca="1">IF(H21=H20, I20, INDEX(Parties[Player ID], H21))</f>
        <v>8</v>
      </c>
      <c r="J21" t="str" cm="1">
        <f t="array" aca="1" ref="J21" ca="1">IF(I21=I20,J20, INDEX(Monsters[Name], I21))</f>
        <v>EFUP Gnome (Extrodinary Fantasical Ultra Pretty Gnome)</v>
      </c>
      <c r="K21" cm="1">
        <f t="array" aca="1" ref="K21" ca="1">IF(AND($H21=$H20, CD20=""), AN20, INDEX(Monsters[Health], $I21))</f>
        <v>74</v>
      </c>
      <c r="L21" cm="1">
        <f t="array" aca="1" ref="L21" ca="1">IF(AND($H21=$H20, $CD20=""), AO20, INDEX(Monsters[Stamina], $I21))</f>
        <v>140</v>
      </c>
      <c r="M21" s="18" cm="1">
        <f t="array" aca="1" ref="M21" ca="1">IF(AND($H21=$H20, $CD20=""), AP20, INDEX(Monsters[Attack], $I21))</f>
        <v>80</v>
      </c>
      <c r="N21" s="18" cm="1">
        <f t="array" aca="1" ref="N21" ca="1">IF(AND($H21=$H20, $CD20=""), AQ20, INDEX(Monsters[Defense], $I21))</f>
        <v>77</v>
      </c>
      <c r="O21" s="18" cm="1">
        <f t="array" aca="1" ref="O21" ca="1">IF(AND($H21=$H20, $CD20=""), AR20, INDEX(Monsters[Luck], $I21))</f>
        <v>100</v>
      </c>
      <c r="P21" cm="1">
        <f t="array" aca="1" ref="P21" ca="1">IF(I21=I20, P20, MATCH(INDEX(Monsters[Element], I21), Elements, 0))</f>
        <v>2</v>
      </c>
      <c r="Q21" s="4" cm="1">
        <f t="array" aca="1" ref="Q21" ca="1">INDEX(Monsters[Chance to Use 2], I21)</f>
        <v>0.8</v>
      </c>
      <c r="R21" cm="1">
        <f t="array" aca="1" ref="R21" ca="1">INDEX(Monsters[Ability 1 ID], I21)</f>
        <v>14</v>
      </c>
      <c r="S21" cm="1">
        <f t="array" aca="1" ref="S21" ca="1">INDEX(Monsters[Ability 2 ID], I21)</f>
        <v>11</v>
      </c>
      <c r="T21" cm="1">
        <f t="array" aca="1" ref="T21" ca="1">INDEX(Abilities[Stamina Cost], R21)</f>
        <v>20</v>
      </c>
      <c r="U21" cm="1">
        <f t="array" aca="1" ref="U21" ca="1">INDEX(Abilities[Stamina Cost], S21)</f>
        <v>10</v>
      </c>
      <c r="V21">
        <f t="shared" ca="1" si="4"/>
        <v>2</v>
      </c>
      <c r="W21">
        <f t="shared" ca="1" si="5"/>
        <v>10</v>
      </c>
      <c r="X21">
        <f t="shared" ca="1" si="6"/>
        <v>20</v>
      </c>
      <c r="Y21">
        <f t="shared" ca="1" si="7"/>
        <v>2</v>
      </c>
      <c r="Z21">
        <f t="shared" ca="1" si="8"/>
        <v>11</v>
      </c>
      <c r="AA21" s="18" cm="1">
        <f t="array" aca="1" ref="AA21" ca="1">INDEX(Abilities[Element ID], $Z21)</f>
        <v>2</v>
      </c>
      <c r="AB21" s="18" cm="1">
        <f t="array" aca="1" ref="AB21" ca="1">INDEX(Abilities[Stamina Cost], $Z21)</f>
        <v>10</v>
      </c>
      <c r="AC21" s="18" cm="1">
        <f t="array" aca="1" ref="AC21" ca="1">INDEX(Abilities[Min Damage], $Z21)</f>
        <v>10</v>
      </c>
      <c r="AD21" s="18" cm="1">
        <f t="array" aca="1" ref="AD21" ca="1">INDEX(Abilities[Max Damage], $Z21)</f>
        <v>22</v>
      </c>
      <c r="AE21" s="14">
        <f t="shared" ca="1" si="9"/>
        <v>14.108931031033283</v>
      </c>
      <c r="AF21" t="str" cm="1">
        <f t="array" aca="1" ref="AF21" ca="1">INDEX(Abilities[Special Effect], Z21)</f>
        <v>Vampire</v>
      </c>
      <c r="AG21" t="b" cm="1">
        <f t="array" aca="1" ref="AG21" ca="1">RAND() &lt;INDEX(Abilities[Effect Chance], Z21)*O21/100</f>
        <v>0</v>
      </c>
      <c r="AH21" t="str">
        <f t="shared" ca="1" si="10"/>
        <v/>
      </c>
      <c r="AI21" s="14">
        <f t="shared" ca="1" si="11"/>
        <v>14.108931031033283</v>
      </c>
      <c r="AJ21" t="b">
        <f t="shared" ca="1" si="12"/>
        <v>0</v>
      </c>
      <c r="AK21" t="b">
        <f ca="1">AND(AJ21, H21=COUNTA(Parties[Player Party]))</f>
        <v>0</v>
      </c>
      <c r="AL21" s="14" cm="1">
        <f t="array" aca="1" ref="AL21" ca="1">INDEX(ElementMultiplier, BL21, P21)*100/N21</f>
        <v>2.5974025974025974</v>
      </c>
      <c r="AM21" s="14">
        <f t="shared" ca="1" si="0"/>
        <v>16</v>
      </c>
      <c r="AN21" s="18">
        <f t="shared" ca="1" si="32"/>
        <v>58</v>
      </c>
      <c r="AO21" s="18">
        <f t="shared" ca="1" si="13"/>
        <v>130</v>
      </c>
      <c r="AP21" s="18">
        <f t="shared" ca="1" si="14"/>
        <v>80</v>
      </c>
      <c r="AQ21" s="18">
        <f t="shared" ca="1" si="15"/>
        <v>77</v>
      </c>
      <c r="AR21" s="18">
        <f t="shared" ca="1" si="16"/>
        <v>100</v>
      </c>
      <c r="AS21">
        <f t="shared" ca="1" si="17"/>
        <v>3</v>
      </c>
      <c r="AT21" cm="1">
        <f t="array" aca="1" ref="AT21" ca="1">IF(AS21=AS20, AT20, INDEX(Parties[Opponent ID], AS21))</f>
        <v>11</v>
      </c>
      <c r="AU21" t="str" cm="1">
        <f t="array" aca="1" ref="AU21" ca="1">IF(AT21=AT20,AU20, INDEX(Monsters[Name], AT21))</f>
        <v>Gneaver</v>
      </c>
      <c r="AV21" cm="1">
        <f t="array" aca="1" ref="AV21" ca="1">IF(AND($AS21=$AS20, $CD20=""), BY20, INDEX(Monsters[Health], $AT21))</f>
        <v>70</v>
      </c>
      <c r="AW21" cm="1">
        <f t="array" aca="1" ref="AW21" ca="1">IF(AND($AS21=$AS20, $CD20=""), BZ20, INDEX(Monsters[Stamina], $AT21))</f>
        <v>94</v>
      </c>
      <c r="AX21" s="18" cm="1">
        <f t="array" aca="1" ref="AX21" ca="1">IF(AND($AS21=$AS20, $CD20=""), CA20, INDEX(Monsters[Attack], $AT21))</f>
        <v>110</v>
      </c>
      <c r="AY21" s="18" cm="1">
        <f t="array" aca="1" ref="AY21" ca="1">IF(AND($AS21=$AS20, $CD20=""), CB20, INDEX(Monsters[Defense], $AT21))</f>
        <v>80</v>
      </c>
      <c r="AZ21" s="18" cm="1">
        <f t="array" aca="1" ref="AZ21" ca="1">IF(AND($AS21=$AS20, $CD20=""), CC20, INDEX(Monsters[Luck], $AT21))</f>
        <v>100</v>
      </c>
      <c r="BA21" cm="1">
        <f t="array" aca="1" ref="BA21" ca="1">IF(AT21=AT20, BA20, MATCH(INDEX(Monsters[Element], AT21), Elements, 0))</f>
        <v>4</v>
      </c>
      <c r="BB21" s="4" cm="1">
        <f t="array" aca="1" ref="BB21" ca="1">INDEX(Monsters[Chance to Use 2], AT21)</f>
        <v>0.25</v>
      </c>
      <c r="BC21" cm="1">
        <f t="array" aca="1" ref="BC21" ca="1">INDEX(Monsters[Ability 1 ID], AT21)</f>
        <v>1</v>
      </c>
      <c r="BD21" cm="1">
        <f t="array" aca="1" ref="BD21" ca="1">INDEX(Monsters[Ability 2 ID], AT21)</f>
        <v>2</v>
      </c>
      <c r="BE21" cm="1">
        <f t="array" aca="1" ref="BE21" ca="1">INDEX(Abilities[Stamina Cost], BC21)</f>
        <v>5</v>
      </c>
      <c r="BF21" cm="1">
        <f t="array" aca="1" ref="BF21" ca="1">INDEX(Abilities[Stamina Cost], BD21)</f>
        <v>3</v>
      </c>
      <c r="BG21">
        <f t="shared" ca="1" si="18"/>
        <v>2</v>
      </c>
      <c r="BH21">
        <f t="shared" ca="1" si="19"/>
        <v>3</v>
      </c>
      <c r="BI21">
        <f t="shared" ca="1" si="20"/>
        <v>5</v>
      </c>
      <c r="BJ21">
        <f t="shared" ca="1" si="21"/>
        <v>1</v>
      </c>
      <c r="BK21">
        <f t="shared" ca="1" si="22"/>
        <v>1</v>
      </c>
      <c r="BL21" s="18" cm="1">
        <f t="array" aca="1" ref="BL21" ca="1">INDEX(Abilities[Element ID], $BK21)</f>
        <v>4</v>
      </c>
      <c r="BM21" s="18" cm="1">
        <f t="array" aca="1" ref="BM21" ca="1">INDEX(Abilities[Stamina Cost], $BK21)</f>
        <v>5</v>
      </c>
      <c r="BN21" s="18" cm="1">
        <f t="array" aca="1" ref="BN21" ca="1">INDEX(Abilities[Min Damage], $BK21)</f>
        <v>12</v>
      </c>
      <c r="BO21" s="18" cm="1">
        <f t="array" aca="1" ref="BO21" ca="1">INDEX(Abilities[Max Damage], $BK21)</f>
        <v>18</v>
      </c>
      <c r="BP21" s="14">
        <f t="shared" ca="1" si="23"/>
        <v>16.489278569759758</v>
      </c>
      <c r="BQ21" t="str" cm="1">
        <f t="array" aca="1" ref="BQ21" ca="1">INDEX(Abilities[Special Effect], BK21)</f>
        <v>Vampire</v>
      </c>
      <c r="BR21" t="b" cm="1">
        <f t="array" aca="1" ref="BR21" ca="1">RAND() &lt;INDEX(Abilities[Effect Chance], BK21)*AZ21/100</f>
        <v>1</v>
      </c>
      <c r="BS21" t="str">
        <f t="shared" ca="1" si="24"/>
        <v>Vampire</v>
      </c>
      <c r="BT21" s="14">
        <f t="shared" ca="1" si="25"/>
        <v>16.489278569759758</v>
      </c>
      <c r="BU21" t="b">
        <f t="shared" ca="1" si="26"/>
        <v>0</v>
      </c>
      <c r="BV21" t="b">
        <f ca="1">AND(BU21, AS21=COUNTA(Parties[Opponent Party]))</f>
        <v>0</v>
      </c>
      <c r="BW21" s="14" cm="1">
        <f t="array" aca="1" ref="BW21" ca="1">INDEX(ElementMultiplier, AA21, BA21)*100/AY21</f>
        <v>1.5625</v>
      </c>
      <c r="BX21" s="18">
        <f t="shared" ca="1" si="1"/>
        <v>22</v>
      </c>
      <c r="BY21" s="18">
        <f t="shared" ca="1" si="2"/>
        <v>56</v>
      </c>
      <c r="BZ21" s="18">
        <f t="shared" ca="1" si="27"/>
        <v>89</v>
      </c>
      <c r="CA21" s="18">
        <f t="shared" ca="1" si="28"/>
        <v>110</v>
      </c>
      <c r="CB21" s="18">
        <f t="shared" ca="1" si="29"/>
        <v>80</v>
      </c>
      <c r="CC21" s="18">
        <f t="shared" ca="1" si="30"/>
        <v>100</v>
      </c>
      <c r="CD21" t="str">
        <f t="shared" ca="1" si="31"/>
        <v/>
      </c>
    </row>
    <row r="22" spans="3:82" x14ac:dyDescent="0.25">
      <c r="F22" s="14"/>
      <c r="H22">
        <f t="shared" ca="1" si="3"/>
        <v>2</v>
      </c>
      <c r="I22" cm="1">
        <f t="array" aca="1" ref="I22" ca="1">IF(H22=H21, I21, INDEX(Parties[Player ID], H22))</f>
        <v>8</v>
      </c>
      <c r="J22" t="str" cm="1">
        <f t="array" aca="1" ref="J22" ca="1">IF(I22=I21,J21, INDEX(Monsters[Name], I22))</f>
        <v>EFUP Gnome (Extrodinary Fantasical Ultra Pretty Gnome)</v>
      </c>
      <c r="K22" cm="1">
        <f t="array" aca="1" ref="K22" ca="1">IF(AND($H22=$H21, CD21=""), AN21, INDEX(Monsters[Health], $I22))</f>
        <v>58</v>
      </c>
      <c r="L22" cm="1">
        <f t="array" aca="1" ref="L22" ca="1">IF(AND($H22=$H21, $CD21=""), AO21, INDEX(Monsters[Stamina], $I22))</f>
        <v>130</v>
      </c>
      <c r="M22" s="18" cm="1">
        <f t="array" aca="1" ref="M22" ca="1">IF(AND($H22=$H21, $CD21=""), AP21, INDEX(Monsters[Attack], $I22))</f>
        <v>80</v>
      </c>
      <c r="N22" s="18" cm="1">
        <f t="array" aca="1" ref="N22" ca="1">IF(AND($H22=$H21, $CD21=""), AQ21, INDEX(Monsters[Defense], $I22))</f>
        <v>77</v>
      </c>
      <c r="O22" s="18" cm="1">
        <f t="array" aca="1" ref="O22" ca="1">IF(AND($H22=$H21, $CD21=""), AR21, INDEX(Monsters[Luck], $I22))</f>
        <v>100</v>
      </c>
      <c r="P22" cm="1">
        <f t="array" aca="1" ref="P22" ca="1">IF(I22=I21, P21, MATCH(INDEX(Monsters[Element], I22), Elements, 0))</f>
        <v>2</v>
      </c>
      <c r="Q22" s="4" cm="1">
        <f t="array" aca="1" ref="Q22" ca="1">INDEX(Monsters[Chance to Use 2], I22)</f>
        <v>0.8</v>
      </c>
      <c r="R22" cm="1">
        <f t="array" aca="1" ref="R22" ca="1">INDEX(Monsters[Ability 1 ID], I22)</f>
        <v>14</v>
      </c>
      <c r="S22" cm="1">
        <f t="array" aca="1" ref="S22" ca="1">INDEX(Monsters[Ability 2 ID], I22)</f>
        <v>11</v>
      </c>
      <c r="T22" cm="1">
        <f t="array" aca="1" ref="T22" ca="1">INDEX(Abilities[Stamina Cost], R22)</f>
        <v>20</v>
      </c>
      <c r="U22" cm="1">
        <f t="array" aca="1" ref="U22" ca="1">INDEX(Abilities[Stamina Cost], S22)</f>
        <v>10</v>
      </c>
      <c r="V22">
        <f t="shared" ca="1" si="4"/>
        <v>2</v>
      </c>
      <c r="W22">
        <f t="shared" ca="1" si="5"/>
        <v>10</v>
      </c>
      <c r="X22">
        <f t="shared" ca="1" si="6"/>
        <v>20</v>
      </c>
      <c r="Y22">
        <f t="shared" ca="1" si="7"/>
        <v>2</v>
      </c>
      <c r="Z22">
        <f t="shared" ca="1" si="8"/>
        <v>11</v>
      </c>
      <c r="AA22" s="18" cm="1">
        <f t="array" aca="1" ref="AA22" ca="1">INDEX(Abilities[Element ID], $Z22)</f>
        <v>2</v>
      </c>
      <c r="AB22" s="18" cm="1">
        <f t="array" aca="1" ref="AB22" ca="1">INDEX(Abilities[Stamina Cost], $Z22)</f>
        <v>10</v>
      </c>
      <c r="AC22" s="18" cm="1">
        <f t="array" aca="1" ref="AC22" ca="1">INDEX(Abilities[Min Damage], $Z22)</f>
        <v>10</v>
      </c>
      <c r="AD22" s="18" cm="1">
        <f t="array" aca="1" ref="AD22" ca="1">INDEX(Abilities[Max Damage], $Z22)</f>
        <v>22</v>
      </c>
      <c r="AE22" s="14">
        <f t="shared" ca="1" si="9"/>
        <v>15.314159160820225</v>
      </c>
      <c r="AF22" t="str" cm="1">
        <f t="array" aca="1" ref="AF22" ca="1">INDEX(Abilities[Special Effect], Z22)</f>
        <v>Vampire</v>
      </c>
      <c r="AG22" t="b" cm="1">
        <f t="array" aca="1" ref="AG22" ca="1">RAND() &lt;INDEX(Abilities[Effect Chance], Z22)*O22/100</f>
        <v>0</v>
      </c>
      <c r="AH22" t="str">
        <f t="shared" ca="1" si="10"/>
        <v/>
      </c>
      <c r="AI22" s="14">
        <f t="shared" ca="1" si="11"/>
        <v>15.314159160820225</v>
      </c>
      <c r="AJ22" t="b">
        <f t="shared" ca="1" si="12"/>
        <v>0</v>
      </c>
      <c r="AK22" t="b">
        <f ca="1">AND(AJ22, H22=COUNTA(Parties[Player Party]))</f>
        <v>0</v>
      </c>
      <c r="AL22" s="14" cm="1">
        <f t="array" aca="1" ref="AL22" ca="1">INDEX(ElementMultiplier, BL22, P22)*100/N22</f>
        <v>2.5974025974025974</v>
      </c>
      <c r="AM22" s="14">
        <f t="shared" ca="1" si="0"/>
        <v>14</v>
      </c>
      <c r="AN22" s="18">
        <f t="shared" ca="1" si="32"/>
        <v>44</v>
      </c>
      <c r="AO22" s="18">
        <f t="shared" ca="1" si="13"/>
        <v>120</v>
      </c>
      <c r="AP22" s="18">
        <f t="shared" ca="1" si="14"/>
        <v>80</v>
      </c>
      <c r="AQ22" s="18">
        <f t="shared" ca="1" si="15"/>
        <v>77</v>
      </c>
      <c r="AR22" s="18">
        <f t="shared" ca="1" si="16"/>
        <v>100</v>
      </c>
      <c r="AS22">
        <f t="shared" ca="1" si="17"/>
        <v>3</v>
      </c>
      <c r="AT22" cm="1">
        <f t="array" aca="1" ref="AT22" ca="1">IF(AS22=AS21, AT21, INDEX(Parties[Opponent ID], AS22))</f>
        <v>11</v>
      </c>
      <c r="AU22" t="str" cm="1">
        <f t="array" aca="1" ref="AU22" ca="1">IF(AT22=AT21,AU21, INDEX(Monsters[Name], AT22))</f>
        <v>Gneaver</v>
      </c>
      <c r="AV22" cm="1">
        <f t="array" aca="1" ref="AV22" ca="1">IF(AND($AS22=$AS21, $CD21=""), BY21, INDEX(Monsters[Health], $AT22))</f>
        <v>56</v>
      </c>
      <c r="AW22" cm="1">
        <f t="array" aca="1" ref="AW22" ca="1">IF(AND($AS22=$AS21, $CD21=""), BZ21, INDEX(Monsters[Stamina], $AT22))</f>
        <v>89</v>
      </c>
      <c r="AX22" s="18" cm="1">
        <f t="array" aca="1" ref="AX22" ca="1">IF(AND($AS22=$AS21, $CD21=""), CA21, INDEX(Monsters[Attack], $AT22))</f>
        <v>110</v>
      </c>
      <c r="AY22" s="18" cm="1">
        <f t="array" aca="1" ref="AY22" ca="1">IF(AND($AS22=$AS21, $CD21=""), CB21, INDEX(Monsters[Defense], $AT22))</f>
        <v>80</v>
      </c>
      <c r="AZ22" s="18" cm="1">
        <f t="array" aca="1" ref="AZ22" ca="1">IF(AND($AS22=$AS21, $CD21=""), CC21, INDEX(Monsters[Luck], $AT22))</f>
        <v>100</v>
      </c>
      <c r="BA22" cm="1">
        <f t="array" aca="1" ref="BA22" ca="1">IF(AT22=AT21, BA21, MATCH(INDEX(Monsters[Element], AT22), Elements, 0))</f>
        <v>4</v>
      </c>
      <c r="BB22" s="4" cm="1">
        <f t="array" aca="1" ref="BB22" ca="1">INDEX(Monsters[Chance to Use 2], AT22)</f>
        <v>0.25</v>
      </c>
      <c r="BC22" cm="1">
        <f t="array" aca="1" ref="BC22" ca="1">INDEX(Monsters[Ability 1 ID], AT22)</f>
        <v>1</v>
      </c>
      <c r="BD22" cm="1">
        <f t="array" aca="1" ref="BD22" ca="1">INDEX(Monsters[Ability 2 ID], AT22)</f>
        <v>2</v>
      </c>
      <c r="BE22" cm="1">
        <f t="array" aca="1" ref="BE22" ca="1">INDEX(Abilities[Stamina Cost], BC22)</f>
        <v>5</v>
      </c>
      <c r="BF22" cm="1">
        <f t="array" aca="1" ref="BF22" ca="1">INDEX(Abilities[Stamina Cost], BD22)</f>
        <v>3</v>
      </c>
      <c r="BG22">
        <f t="shared" ca="1" si="18"/>
        <v>2</v>
      </c>
      <c r="BH22">
        <f t="shared" ca="1" si="19"/>
        <v>3</v>
      </c>
      <c r="BI22">
        <f t="shared" ca="1" si="20"/>
        <v>5</v>
      </c>
      <c r="BJ22">
        <f t="shared" ca="1" si="21"/>
        <v>1</v>
      </c>
      <c r="BK22">
        <f t="shared" ca="1" si="22"/>
        <v>1</v>
      </c>
      <c r="BL22" s="18" cm="1">
        <f t="array" aca="1" ref="BL22" ca="1">INDEX(Abilities[Element ID], $BK22)</f>
        <v>4</v>
      </c>
      <c r="BM22" s="18" cm="1">
        <f t="array" aca="1" ref="BM22" ca="1">INDEX(Abilities[Stamina Cost], $BK22)</f>
        <v>5</v>
      </c>
      <c r="BN22" s="18" cm="1">
        <f t="array" aca="1" ref="BN22" ca="1">INDEX(Abilities[Min Damage], $BK22)</f>
        <v>12</v>
      </c>
      <c r="BO22" s="18" cm="1">
        <f t="array" aca="1" ref="BO22" ca="1">INDEX(Abilities[Max Damage], $BK22)</f>
        <v>18</v>
      </c>
      <c r="BP22" s="14">
        <f t="shared" ca="1" si="23"/>
        <v>14.125263205212436</v>
      </c>
      <c r="BQ22" t="str" cm="1">
        <f t="array" aca="1" ref="BQ22" ca="1">INDEX(Abilities[Special Effect], BK22)</f>
        <v>Vampire</v>
      </c>
      <c r="BR22" t="b" cm="1">
        <f t="array" aca="1" ref="BR22" ca="1">RAND() &lt;INDEX(Abilities[Effect Chance], BK22)*AZ22/100</f>
        <v>1</v>
      </c>
      <c r="BS22" t="str">
        <f t="shared" ca="1" si="24"/>
        <v>Vampire</v>
      </c>
      <c r="BT22" s="14">
        <f t="shared" ca="1" si="25"/>
        <v>14.125263205212436</v>
      </c>
      <c r="BU22" t="b">
        <f t="shared" ca="1" si="26"/>
        <v>0</v>
      </c>
      <c r="BV22" t="b">
        <f ca="1">AND(BU22, AS22=COUNTA(Parties[Opponent Party]))</f>
        <v>0</v>
      </c>
      <c r="BW22" s="14" cm="1">
        <f t="array" aca="1" ref="BW22" ca="1">INDEX(ElementMultiplier, AA22, BA22)*100/AY22</f>
        <v>1.5625</v>
      </c>
      <c r="BX22" s="18">
        <f t="shared" ca="1" si="1"/>
        <v>24</v>
      </c>
      <c r="BY22" s="18">
        <f t="shared" ca="1" si="2"/>
        <v>39</v>
      </c>
      <c r="BZ22" s="18">
        <f t="shared" ca="1" si="27"/>
        <v>84</v>
      </c>
      <c r="CA22" s="18">
        <f t="shared" ca="1" si="28"/>
        <v>110</v>
      </c>
      <c r="CB22" s="18">
        <f t="shared" ca="1" si="29"/>
        <v>80</v>
      </c>
      <c r="CC22" s="18">
        <f t="shared" ca="1" si="30"/>
        <v>100</v>
      </c>
      <c r="CD22" t="str">
        <f t="shared" ca="1" si="31"/>
        <v/>
      </c>
    </row>
    <row r="23" spans="3:82" x14ac:dyDescent="0.25">
      <c r="F23" s="14"/>
      <c r="G23" t="s">
        <v>95</v>
      </c>
      <c r="H23">
        <f t="shared" ca="1" si="3"/>
        <v>2</v>
      </c>
      <c r="I23" cm="1">
        <f t="array" aca="1" ref="I23" ca="1">IF(H23=H22, I22, INDEX(Parties[Player ID], H23))</f>
        <v>8</v>
      </c>
      <c r="J23" t="str" cm="1">
        <f t="array" aca="1" ref="J23" ca="1">IF(I23=I22,J22, INDEX(Monsters[Name], I23))</f>
        <v>EFUP Gnome (Extrodinary Fantasical Ultra Pretty Gnome)</v>
      </c>
      <c r="K23" cm="1">
        <f t="array" aca="1" ref="K23" ca="1">IF(AND($H23=$H22, CD22=""), AN22, INDEX(Monsters[Health], $I23))</f>
        <v>44</v>
      </c>
      <c r="L23" cm="1">
        <f t="array" aca="1" ref="L23" ca="1">IF(AND($H23=$H22, $CD22=""), AO22, INDEX(Monsters[Stamina], $I23))</f>
        <v>120</v>
      </c>
      <c r="M23" s="18" cm="1">
        <f t="array" aca="1" ref="M23" ca="1">IF(AND($H23=$H22, $CD22=""), AP22, INDEX(Monsters[Attack], $I23))</f>
        <v>80</v>
      </c>
      <c r="N23" s="18" cm="1">
        <f t="array" aca="1" ref="N23" ca="1">IF(AND($H23=$H22, $CD22=""), AQ22, INDEX(Monsters[Defense], $I23))</f>
        <v>77</v>
      </c>
      <c r="O23" s="18" cm="1">
        <f t="array" aca="1" ref="O23" ca="1">IF(AND($H23=$H22, $CD22=""), AR22, INDEX(Monsters[Luck], $I23))</f>
        <v>100</v>
      </c>
      <c r="P23" cm="1">
        <f t="array" aca="1" ref="P23" ca="1">IF(I23=I22, P22, MATCH(INDEX(Monsters[Element], I23), Elements, 0))</f>
        <v>2</v>
      </c>
      <c r="Q23" s="4" cm="1">
        <f t="array" aca="1" ref="Q23" ca="1">INDEX(Monsters[Chance to Use 2], I23)</f>
        <v>0.8</v>
      </c>
      <c r="R23" cm="1">
        <f t="array" aca="1" ref="R23" ca="1">INDEX(Monsters[Ability 1 ID], I23)</f>
        <v>14</v>
      </c>
      <c r="S23" cm="1">
        <f t="array" aca="1" ref="S23" ca="1">INDEX(Monsters[Ability 2 ID], I23)</f>
        <v>11</v>
      </c>
      <c r="T23" cm="1">
        <f t="array" aca="1" ref="T23" ca="1">INDEX(Abilities[Stamina Cost], R23)</f>
        <v>20</v>
      </c>
      <c r="U23" cm="1">
        <f t="array" aca="1" ref="U23" ca="1">INDEX(Abilities[Stamina Cost], S23)</f>
        <v>10</v>
      </c>
      <c r="V23">
        <f t="shared" ca="1" si="4"/>
        <v>2</v>
      </c>
      <c r="W23">
        <f t="shared" ca="1" si="5"/>
        <v>10</v>
      </c>
      <c r="X23">
        <f t="shared" ca="1" si="6"/>
        <v>20</v>
      </c>
      <c r="Y23">
        <f t="shared" ca="1" si="7"/>
        <v>2</v>
      </c>
      <c r="Z23">
        <f t="shared" ca="1" si="8"/>
        <v>11</v>
      </c>
      <c r="AA23" s="18" cm="1">
        <f t="array" aca="1" ref="AA23" ca="1">INDEX(Abilities[Element ID], $Z23)</f>
        <v>2</v>
      </c>
      <c r="AB23" s="18" cm="1">
        <f t="array" aca="1" ref="AB23" ca="1">INDEX(Abilities[Stamina Cost], $Z23)</f>
        <v>10</v>
      </c>
      <c r="AC23" s="18" cm="1">
        <f t="array" aca="1" ref="AC23" ca="1">INDEX(Abilities[Min Damage], $Z23)</f>
        <v>10</v>
      </c>
      <c r="AD23" s="18" cm="1">
        <f t="array" aca="1" ref="AD23" ca="1">INDEX(Abilities[Max Damage], $Z23)</f>
        <v>22</v>
      </c>
      <c r="AE23" s="14">
        <f t="shared" ca="1" si="9"/>
        <v>14.513196152856217</v>
      </c>
      <c r="AF23" t="str" cm="1">
        <f t="array" aca="1" ref="AF23" ca="1">INDEX(Abilities[Special Effect], Z23)</f>
        <v>Vampire</v>
      </c>
      <c r="AG23" t="b" cm="1">
        <f t="array" aca="1" ref="AG23" ca="1">RAND() &lt;INDEX(Abilities[Effect Chance], Z23)*O23/100</f>
        <v>1</v>
      </c>
      <c r="AH23" t="str">
        <f t="shared" ca="1" si="10"/>
        <v>Vampire</v>
      </c>
      <c r="AI23" s="14">
        <f t="shared" ca="1" si="11"/>
        <v>14.513196152856217</v>
      </c>
      <c r="AJ23" t="b">
        <f t="shared" ca="1" si="12"/>
        <v>0</v>
      </c>
      <c r="AK23" t="b">
        <f ca="1">AND(AJ23, H23=COUNTA(Parties[Player Party]))</f>
        <v>0</v>
      </c>
      <c r="AL23" s="14" cm="1">
        <f t="array" aca="1" ref="AL23" ca="1">INDEX(ElementMultiplier, BL23, P23)*100/N23</f>
        <v>2.5974025974025974</v>
      </c>
      <c r="AM23" s="14">
        <f t="shared" ca="1" si="0"/>
        <v>17</v>
      </c>
      <c r="AN23" s="18">
        <f t="shared" ca="1" si="32"/>
        <v>38.5</v>
      </c>
      <c r="AO23" s="18">
        <f t="shared" ca="1" si="13"/>
        <v>110</v>
      </c>
      <c r="AP23" s="18">
        <f t="shared" ca="1" si="14"/>
        <v>80</v>
      </c>
      <c r="AQ23" s="18">
        <f t="shared" ca="1" si="15"/>
        <v>77</v>
      </c>
      <c r="AR23" s="18">
        <f t="shared" ca="1" si="16"/>
        <v>100</v>
      </c>
      <c r="AS23">
        <f t="shared" ca="1" si="17"/>
        <v>3</v>
      </c>
      <c r="AT23" cm="1">
        <f t="array" aca="1" ref="AT23" ca="1">IF(AS23=AS22, AT22, INDEX(Parties[Opponent ID], AS23))</f>
        <v>11</v>
      </c>
      <c r="AU23" t="str" cm="1">
        <f t="array" aca="1" ref="AU23" ca="1">IF(AT23=AT22,AU22, INDEX(Monsters[Name], AT23))</f>
        <v>Gneaver</v>
      </c>
      <c r="AV23" cm="1">
        <f t="array" aca="1" ref="AV23" ca="1">IF(AND($AS23=$AS22, $CD22=""), BY22, INDEX(Monsters[Health], $AT23))</f>
        <v>39</v>
      </c>
      <c r="AW23" cm="1">
        <f t="array" aca="1" ref="AW23" ca="1">IF(AND($AS23=$AS22, $CD22=""), BZ22, INDEX(Monsters[Stamina], $AT23))</f>
        <v>84</v>
      </c>
      <c r="AX23" s="18" cm="1">
        <f t="array" aca="1" ref="AX23" ca="1">IF(AND($AS23=$AS22, $CD22=""), CA22, INDEX(Monsters[Attack], $AT23))</f>
        <v>110</v>
      </c>
      <c r="AY23" s="18" cm="1">
        <f t="array" aca="1" ref="AY23" ca="1">IF(AND($AS23=$AS22, $CD22=""), CB22, INDEX(Monsters[Defense], $AT23))</f>
        <v>80</v>
      </c>
      <c r="AZ23" s="18" cm="1">
        <f t="array" aca="1" ref="AZ23" ca="1">IF(AND($AS23=$AS22, $CD22=""), CC22, INDEX(Monsters[Luck], $AT23))</f>
        <v>100</v>
      </c>
      <c r="BA23" cm="1">
        <f t="array" aca="1" ref="BA23" ca="1">IF(AT23=AT22, BA22, MATCH(INDEX(Monsters[Element], AT23), Elements, 0))</f>
        <v>4</v>
      </c>
      <c r="BB23" s="4" cm="1">
        <f t="array" aca="1" ref="BB23" ca="1">INDEX(Monsters[Chance to Use 2], AT23)</f>
        <v>0.25</v>
      </c>
      <c r="BC23" cm="1">
        <f t="array" aca="1" ref="BC23" ca="1">INDEX(Monsters[Ability 1 ID], AT23)</f>
        <v>1</v>
      </c>
      <c r="BD23" cm="1">
        <f t="array" aca="1" ref="BD23" ca="1">INDEX(Monsters[Ability 2 ID], AT23)</f>
        <v>2</v>
      </c>
      <c r="BE23" cm="1">
        <f t="array" aca="1" ref="BE23" ca="1">INDEX(Abilities[Stamina Cost], BC23)</f>
        <v>5</v>
      </c>
      <c r="BF23" cm="1">
        <f t="array" aca="1" ref="BF23" ca="1">INDEX(Abilities[Stamina Cost], BD23)</f>
        <v>3</v>
      </c>
      <c r="BG23">
        <f t="shared" ca="1" si="18"/>
        <v>2</v>
      </c>
      <c r="BH23">
        <f t="shared" ca="1" si="19"/>
        <v>3</v>
      </c>
      <c r="BI23">
        <f t="shared" ca="1" si="20"/>
        <v>5</v>
      </c>
      <c r="BJ23">
        <f t="shared" ca="1" si="21"/>
        <v>1</v>
      </c>
      <c r="BK23">
        <f t="shared" ca="1" si="22"/>
        <v>1</v>
      </c>
      <c r="BL23" s="18" cm="1">
        <f t="array" aca="1" ref="BL23" ca="1">INDEX(Abilities[Element ID], $BK23)</f>
        <v>4</v>
      </c>
      <c r="BM23" s="18" cm="1">
        <f t="array" aca="1" ref="BM23" ca="1">INDEX(Abilities[Stamina Cost], $BK23)</f>
        <v>5</v>
      </c>
      <c r="BN23" s="18" cm="1">
        <f t="array" aca="1" ref="BN23" ca="1">INDEX(Abilities[Min Damage], $BK23)</f>
        <v>12</v>
      </c>
      <c r="BO23" s="18" cm="1">
        <f t="array" aca="1" ref="BO23" ca="1">INDEX(Abilities[Max Damage], $BK23)</f>
        <v>18</v>
      </c>
      <c r="BP23" s="14">
        <f t="shared" ca="1" si="23"/>
        <v>17.166527093192634</v>
      </c>
      <c r="BQ23" t="str" cm="1">
        <f t="array" aca="1" ref="BQ23" ca="1">INDEX(Abilities[Special Effect], BK23)</f>
        <v>Vampire</v>
      </c>
      <c r="BR23" t="b" cm="1">
        <f t="array" aca="1" ref="BR23" ca="1">RAND() &lt;INDEX(Abilities[Effect Chance], BK23)*AZ23/100</f>
        <v>1</v>
      </c>
      <c r="BS23" t="str">
        <f t="shared" ca="1" si="24"/>
        <v>Vampire</v>
      </c>
      <c r="BT23" s="14">
        <f t="shared" ca="1" si="25"/>
        <v>17.166527093192634</v>
      </c>
      <c r="BU23" t="b">
        <f t="shared" ca="1" si="26"/>
        <v>0</v>
      </c>
      <c r="BV23" t="b">
        <f ca="1">AND(BU23, AS23=COUNTA(Parties[Opponent Party]))</f>
        <v>0</v>
      </c>
      <c r="BW23" s="14" cm="1">
        <f t="array" aca="1" ref="BW23" ca="1">INDEX(ElementMultiplier, AA23, BA23)*100/AY23</f>
        <v>1.5625</v>
      </c>
      <c r="BX23" s="18">
        <f t="shared" ca="1" si="1"/>
        <v>23</v>
      </c>
      <c r="BY23" s="18">
        <f t="shared" ca="1" si="2"/>
        <v>24.5</v>
      </c>
      <c r="BZ23" s="18">
        <f t="shared" ca="1" si="27"/>
        <v>79</v>
      </c>
      <c r="CA23" s="18">
        <f t="shared" ca="1" si="28"/>
        <v>110</v>
      </c>
      <c r="CB23" s="18">
        <f t="shared" ca="1" si="29"/>
        <v>80</v>
      </c>
      <c r="CC23" s="18">
        <f t="shared" ca="1" si="30"/>
        <v>100</v>
      </c>
      <c r="CD23" t="str">
        <f t="shared" ca="1" si="31"/>
        <v/>
      </c>
    </row>
    <row r="24" spans="3:82" x14ac:dyDescent="0.25">
      <c r="F24" s="14"/>
      <c r="H24">
        <f t="shared" ca="1" si="3"/>
        <v>2</v>
      </c>
      <c r="I24" cm="1">
        <f t="array" aca="1" ref="I24" ca="1">IF(H24=H23, I23, INDEX(Parties[Player ID], H24))</f>
        <v>8</v>
      </c>
      <c r="J24" t="str" cm="1">
        <f t="array" aca="1" ref="J24" ca="1">IF(I24=I23,J23, INDEX(Monsters[Name], I24))</f>
        <v>EFUP Gnome (Extrodinary Fantasical Ultra Pretty Gnome)</v>
      </c>
      <c r="K24" cm="1">
        <f t="array" aca="1" ref="K24" ca="1">IF(AND($H24=$H23, CD23=""), AN23, INDEX(Monsters[Health], $I24))</f>
        <v>38.5</v>
      </c>
      <c r="L24" cm="1">
        <f t="array" aca="1" ref="L24" ca="1">IF(AND($H24=$H23, $CD23=""), AO23, INDEX(Monsters[Stamina], $I24))</f>
        <v>110</v>
      </c>
      <c r="M24" s="18" cm="1">
        <f t="array" aca="1" ref="M24" ca="1">IF(AND($H24=$H23, $CD23=""), AP23, INDEX(Monsters[Attack], $I24))</f>
        <v>80</v>
      </c>
      <c r="N24" s="18" cm="1">
        <f t="array" aca="1" ref="N24" ca="1">IF(AND($H24=$H23, $CD23=""), AQ23, INDEX(Monsters[Defense], $I24))</f>
        <v>77</v>
      </c>
      <c r="O24" s="18" cm="1">
        <f t="array" aca="1" ref="O24" ca="1">IF(AND($H24=$H23, $CD23=""), AR23, INDEX(Monsters[Luck], $I24))</f>
        <v>100</v>
      </c>
      <c r="P24" cm="1">
        <f t="array" aca="1" ref="P24" ca="1">IF(I24=I23, P23, MATCH(INDEX(Monsters[Element], I24), Elements, 0))</f>
        <v>2</v>
      </c>
      <c r="Q24" s="4" cm="1">
        <f t="array" aca="1" ref="Q24" ca="1">INDEX(Monsters[Chance to Use 2], I24)</f>
        <v>0.8</v>
      </c>
      <c r="R24" cm="1">
        <f t="array" aca="1" ref="R24" ca="1">INDEX(Monsters[Ability 1 ID], I24)</f>
        <v>14</v>
      </c>
      <c r="S24" cm="1">
        <f t="array" aca="1" ref="S24" ca="1">INDEX(Monsters[Ability 2 ID], I24)</f>
        <v>11</v>
      </c>
      <c r="T24" cm="1">
        <f t="array" aca="1" ref="T24" ca="1">INDEX(Abilities[Stamina Cost], R24)</f>
        <v>20</v>
      </c>
      <c r="U24" cm="1">
        <f t="array" aca="1" ref="U24" ca="1">INDEX(Abilities[Stamina Cost], S24)</f>
        <v>10</v>
      </c>
      <c r="V24">
        <f t="shared" ca="1" si="4"/>
        <v>2</v>
      </c>
      <c r="W24">
        <f t="shared" ca="1" si="5"/>
        <v>10</v>
      </c>
      <c r="X24">
        <f t="shared" ca="1" si="6"/>
        <v>20</v>
      </c>
      <c r="Y24">
        <f t="shared" ca="1" si="7"/>
        <v>2</v>
      </c>
      <c r="Z24">
        <f t="shared" ca="1" si="8"/>
        <v>11</v>
      </c>
      <c r="AA24" s="18" cm="1">
        <f t="array" aca="1" ref="AA24" ca="1">INDEX(Abilities[Element ID], $Z24)</f>
        <v>2</v>
      </c>
      <c r="AB24" s="18" cm="1">
        <f t="array" aca="1" ref="AB24" ca="1">INDEX(Abilities[Stamina Cost], $Z24)</f>
        <v>10</v>
      </c>
      <c r="AC24" s="18" cm="1">
        <f t="array" aca="1" ref="AC24" ca="1">INDEX(Abilities[Min Damage], $Z24)</f>
        <v>10</v>
      </c>
      <c r="AD24" s="18" cm="1">
        <f t="array" aca="1" ref="AD24" ca="1">INDEX(Abilities[Max Damage], $Z24)</f>
        <v>22</v>
      </c>
      <c r="AE24" s="14">
        <f t="shared" ca="1" si="9"/>
        <v>10.237202308557618</v>
      </c>
      <c r="AF24" t="str" cm="1">
        <f t="array" aca="1" ref="AF24" ca="1">INDEX(Abilities[Special Effect], Z24)</f>
        <v>Vampire</v>
      </c>
      <c r="AG24" t="b" cm="1">
        <f t="array" aca="1" ref="AG24" ca="1">RAND() &lt;INDEX(Abilities[Effect Chance], Z24)*O24/100</f>
        <v>1</v>
      </c>
      <c r="AH24" t="str">
        <f t="shared" ca="1" si="10"/>
        <v>Vampire</v>
      </c>
      <c r="AI24" s="14">
        <f t="shared" ca="1" si="11"/>
        <v>10.237202308557618</v>
      </c>
      <c r="AJ24" t="b">
        <f t="shared" ca="1" si="12"/>
        <v>0</v>
      </c>
      <c r="AK24" t="b">
        <f ca="1">AND(AJ24, H24=COUNTA(Parties[Player Party]))</f>
        <v>0</v>
      </c>
      <c r="AL24" s="14" cm="1">
        <f t="array" aca="1" ref="AL24" ca="1">INDEX(ElementMultiplier, BL24, P24)*100/N24</f>
        <v>2.5974025974025974</v>
      </c>
      <c r="AM24" s="14">
        <f t="shared" ca="1" si="0"/>
        <v>17</v>
      </c>
      <c r="AN24" s="18">
        <f t="shared" ca="1" si="32"/>
        <v>29.5</v>
      </c>
      <c r="AO24" s="18">
        <f t="shared" ca="1" si="13"/>
        <v>100</v>
      </c>
      <c r="AP24" s="18">
        <f t="shared" ca="1" si="14"/>
        <v>80</v>
      </c>
      <c r="AQ24" s="18">
        <f t="shared" ca="1" si="15"/>
        <v>77</v>
      </c>
      <c r="AR24" s="18">
        <f t="shared" ca="1" si="16"/>
        <v>100</v>
      </c>
      <c r="AS24">
        <f t="shared" ca="1" si="17"/>
        <v>3</v>
      </c>
      <c r="AT24" cm="1">
        <f t="array" aca="1" ref="AT24" ca="1">IF(AS24=AS23, AT23, INDEX(Parties[Opponent ID], AS24))</f>
        <v>11</v>
      </c>
      <c r="AU24" t="str" cm="1">
        <f t="array" aca="1" ref="AU24" ca="1">IF(AT24=AT23,AU23, INDEX(Monsters[Name], AT24))</f>
        <v>Gneaver</v>
      </c>
      <c r="AV24" cm="1">
        <f t="array" aca="1" ref="AV24" ca="1">IF(AND($AS24=$AS23, $CD23=""), BY23, INDEX(Monsters[Health], $AT24))</f>
        <v>24.5</v>
      </c>
      <c r="AW24" cm="1">
        <f t="array" aca="1" ref="AW24" ca="1">IF(AND($AS24=$AS23, $CD23=""), BZ23, INDEX(Monsters[Stamina], $AT24))</f>
        <v>79</v>
      </c>
      <c r="AX24" s="18" cm="1">
        <f t="array" aca="1" ref="AX24" ca="1">IF(AND($AS24=$AS23, $CD23=""), CA23, INDEX(Monsters[Attack], $AT24))</f>
        <v>110</v>
      </c>
      <c r="AY24" s="18" cm="1">
        <f t="array" aca="1" ref="AY24" ca="1">IF(AND($AS24=$AS23, $CD23=""), CB23, INDEX(Monsters[Defense], $AT24))</f>
        <v>80</v>
      </c>
      <c r="AZ24" s="18" cm="1">
        <f t="array" aca="1" ref="AZ24" ca="1">IF(AND($AS24=$AS23, $CD23=""), CC23, INDEX(Monsters[Luck], $AT24))</f>
        <v>100</v>
      </c>
      <c r="BA24" cm="1">
        <f t="array" aca="1" ref="BA24" ca="1">IF(AT24=AT23, BA23, MATCH(INDEX(Monsters[Element], AT24), Elements, 0))</f>
        <v>4</v>
      </c>
      <c r="BB24" s="4" cm="1">
        <f t="array" aca="1" ref="BB24" ca="1">INDEX(Monsters[Chance to Use 2], AT24)</f>
        <v>0.25</v>
      </c>
      <c r="BC24" cm="1">
        <f t="array" aca="1" ref="BC24" ca="1">INDEX(Monsters[Ability 1 ID], AT24)</f>
        <v>1</v>
      </c>
      <c r="BD24" cm="1">
        <f t="array" aca="1" ref="BD24" ca="1">INDEX(Monsters[Ability 2 ID], AT24)</f>
        <v>2</v>
      </c>
      <c r="BE24" cm="1">
        <f t="array" aca="1" ref="BE24" ca="1">INDEX(Abilities[Stamina Cost], BC24)</f>
        <v>5</v>
      </c>
      <c r="BF24" cm="1">
        <f t="array" aca="1" ref="BF24" ca="1">INDEX(Abilities[Stamina Cost], BD24)</f>
        <v>3</v>
      </c>
      <c r="BG24">
        <f t="shared" ca="1" si="18"/>
        <v>2</v>
      </c>
      <c r="BH24">
        <f t="shared" ca="1" si="19"/>
        <v>3</v>
      </c>
      <c r="BI24">
        <f t="shared" ca="1" si="20"/>
        <v>5</v>
      </c>
      <c r="BJ24">
        <f t="shared" ca="1" si="21"/>
        <v>1</v>
      </c>
      <c r="BK24">
        <f t="shared" ca="1" si="22"/>
        <v>1</v>
      </c>
      <c r="BL24" s="18" cm="1">
        <f t="array" aca="1" ref="BL24" ca="1">INDEX(Abilities[Element ID], $BK24)</f>
        <v>4</v>
      </c>
      <c r="BM24" s="18" cm="1">
        <f t="array" aca="1" ref="BM24" ca="1">INDEX(Abilities[Stamina Cost], $BK24)</f>
        <v>5</v>
      </c>
      <c r="BN24" s="18" cm="1">
        <f t="array" aca="1" ref="BN24" ca="1">INDEX(Abilities[Min Damage], $BK24)</f>
        <v>12</v>
      </c>
      <c r="BO24" s="18" cm="1">
        <f t="array" aca="1" ref="BO24" ca="1">INDEX(Abilities[Max Damage], $BK24)</f>
        <v>18</v>
      </c>
      <c r="BP24" s="14">
        <f t="shared" ca="1" si="23"/>
        <v>17.076301076029171</v>
      </c>
      <c r="BQ24" t="str" cm="1">
        <f t="array" aca="1" ref="BQ24" ca="1">INDEX(Abilities[Special Effect], BK24)</f>
        <v>Vampire</v>
      </c>
      <c r="BR24" t="b" cm="1">
        <f t="array" aca="1" ref="BR24" ca="1">RAND() &lt;INDEX(Abilities[Effect Chance], BK24)*AZ24/100</f>
        <v>0</v>
      </c>
      <c r="BS24" t="str">
        <f t="shared" ca="1" si="24"/>
        <v/>
      </c>
      <c r="BT24" s="14">
        <f t="shared" ca="1" si="25"/>
        <v>17.076301076029171</v>
      </c>
      <c r="BU24" t="b">
        <f t="shared" ca="1" si="26"/>
        <v>0</v>
      </c>
      <c r="BV24" t="b">
        <f ca="1">AND(BU24, AS24=COUNTA(Parties[Opponent Party]))</f>
        <v>0</v>
      </c>
      <c r="BW24" s="14" cm="1">
        <f t="array" aca="1" ref="BW24" ca="1">INDEX(ElementMultiplier, AA24, BA24)*100/AY24</f>
        <v>1.5625</v>
      </c>
      <c r="BX24" s="18">
        <f t="shared" ca="1" si="1"/>
        <v>16</v>
      </c>
      <c r="BY24" s="18">
        <f t="shared" ca="1" si="2"/>
        <v>8.5</v>
      </c>
      <c r="BZ24" s="18">
        <f t="shared" ca="1" si="27"/>
        <v>74</v>
      </c>
      <c r="CA24" s="18">
        <f t="shared" ca="1" si="28"/>
        <v>110</v>
      </c>
      <c r="CB24" s="18">
        <f t="shared" ca="1" si="29"/>
        <v>80</v>
      </c>
      <c r="CC24" s="18">
        <f t="shared" ca="1" si="30"/>
        <v>100</v>
      </c>
      <c r="CD24" t="str">
        <f t="shared" ca="1" si="31"/>
        <v/>
      </c>
    </row>
    <row r="25" spans="3:82" x14ac:dyDescent="0.25">
      <c r="F25" s="14"/>
      <c r="G25" s="14"/>
      <c r="H25">
        <f t="shared" ca="1" si="3"/>
        <v>2</v>
      </c>
      <c r="I25" cm="1">
        <f t="array" aca="1" ref="I25" ca="1">IF(H25=H24, I24, INDEX(Parties[Player ID], H25))</f>
        <v>8</v>
      </c>
      <c r="J25" t="str" cm="1">
        <f t="array" aca="1" ref="J25" ca="1">IF(I25=I24,J24, INDEX(Monsters[Name], I25))</f>
        <v>EFUP Gnome (Extrodinary Fantasical Ultra Pretty Gnome)</v>
      </c>
      <c r="K25" cm="1">
        <f t="array" aca="1" ref="K25" ca="1">IF(AND($H25=$H24, CD24=""), AN24, INDEX(Monsters[Health], $I25))</f>
        <v>29.5</v>
      </c>
      <c r="L25" cm="1">
        <f t="array" aca="1" ref="L25" ca="1">IF(AND($H25=$H24, $CD24=""), AO24, INDEX(Monsters[Stamina], $I25))</f>
        <v>100</v>
      </c>
      <c r="M25" s="18" cm="1">
        <f t="array" aca="1" ref="M25" ca="1">IF(AND($H25=$H24, $CD24=""), AP24, INDEX(Monsters[Attack], $I25))</f>
        <v>80</v>
      </c>
      <c r="N25" s="18" cm="1">
        <f t="array" aca="1" ref="N25" ca="1">IF(AND($H25=$H24, $CD24=""), AQ24, INDEX(Monsters[Defense], $I25))</f>
        <v>77</v>
      </c>
      <c r="O25" s="18" cm="1">
        <f t="array" aca="1" ref="O25" ca="1">IF(AND($H25=$H24, $CD24=""), AR24, INDEX(Monsters[Luck], $I25))</f>
        <v>100</v>
      </c>
      <c r="P25" cm="1">
        <f t="array" aca="1" ref="P25" ca="1">IF(I25=I24, P24, MATCH(INDEX(Monsters[Element], I25), Elements, 0))</f>
        <v>2</v>
      </c>
      <c r="Q25" s="4" cm="1">
        <f t="array" aca="1" ref="Q25" ca="1">INDEX(Monsters[Chance to Use 2], I25)</f>
        <v>0.8</v>
      </c>
      <c r="R25" cm="1">
        <f t="array" aca="1" ref="R25" ca="1">INDEX(Monsters[Ability 1 ID], I25)</f>
        <v>14</v>
      </c>
      <c r="S25" cm="1">
        <f t="array" aca="1" ref="S25" ca="1">INDEX(Monsters[Ability 2 ID], I25)</f>
        <v>11</v>
      </c>
      <c r="T25" cm="1">
        <f t="array" aca="1" ref="T25" ca="1">INDEX(Abilities[Stamina Cost], R25)</f>
        <v>20</v>
      </c>
      <c r="U25" cm="1">
        <f t="array" aca="1" ref="U25" ca="1">INDEX(Abilities[Stamina Cost], S25)</f>
        <v>10</v>
      </c>
      <c r="V25">
        <f t="shared" ca="1" si="4"/>
        <v>2</v>
      </c>
      <c r="W25">
        <f t="shared" ca="1" si="5"/>
        <v>10</v>
      </c>
      <c r="X25">
        <f t="shared" ca="1" si="6"/>
        <v>20</v>
      </c>
      <c r="Y25">
        <f t="shared" ca="1" si="7"/>
        <v>2</v>
      </c>
      <c r="Z25">
        <f t="shared" ca="1" si="8"/>
        <v>11</v>
      </c>
      <c r="AA25" s="18" cm="1">
        <f t="array" aca="1" ref="AA25" ca="1">INDEX(Abilities[Element ID], $Z25)</f>
        <v>2</v>
      </c>
      <c r="AB25" s="18" cm="1">
        <f t="array" aca="1" ref="AB25" ca="1">INDEX(Abilities[Stamina Cost], $Z25)</f>
        <v>10</v>
      </c>
      <c r="AC25" s="18" cm="1">
        <f t="array" aca="1" ref="AC25" ca="1">INDEX(Abilities[Min Damage], $Z25)</f>
        <v>10</v>
      </c>
      <c r="AD25" s="18" cm="1">
        <f t="array" aca="1" ref="AD25" ca="1">INDEX(Abilities[Max Damage], $Z25)</f>
        <v>22</v>
      </c>
      <c r="AE25" s="14">
        <f t="shared" ca="1" si="9"/>
        <v>12.639416185662355</v>
      </c>
      <c r="AF25" t="str" cm="1">
        <f t="array" aca="1" ref="AF25" ca="1">INDEX(Abilities[Special Effect], Z25)</f>
        <v>Vampire</v>
      </c>
      <c r="AG25" t="b" cm="1">
        <f t="array" aca="1" ref="AG25" ca="1">RAND() &lt;INDEX(Abilities[Effect Chance], Z25)*O25/100</f>
        <v>1</v>
      </c>
      <c r="AH25" t="str">
        <f t="shared" ca="1" si="10"/>
        <v>Vampire</v>
      </c>
      <c r="AI25" s="14">
        <f t="shared" ca="1" si="11"/>
        <v>12.639416185662355</v>
      </c>
      <c r="AJ25" t="b">
        <f t="shared" ca="1" si="12"/>
        <v>0</v>
      </c>
      <c r="AK25" t="b">
        <f ca="1">AND(AJ25, H25=COUNTA(Parties[Player Party]))</f>
        <v>0</v>
      </c>
      <c r="AL25" s="14" cm="1">
        <f t="array" aca="1" ref="AL25" ca="1">INDEX(ElementMultiplier, BL25, P25)*100/N25</f>
        <v>1.2987012987012987</v>
      </c>
      <c r="AM25" s="14">
        <f t="shared" ca="1" si="0"/>
        <v>11</v>
      </c>
      <c r="AN25" s="18">
        <f t="shared" ca="1" si="32"/>
        <v>28.5</v>
      </c>
      <c r="AO25" s="18">
        <f t="shared" ca="1" si="13"/>
        <v>90</v>
      </c>
      <c r="AP25" s="18">
        <f t="shared" ca="1" si="14"/>
        <v>80</v>
      </c>
      <c r="AQ25" s="18">
        <f t="shared" ca="1" si="15"/>
        <v>69</v>
      </c>
      <c r="AR25" s="18">
        <f t="shared" ca="1" si="16"/>
        <v>100</v>
      </c>
      <c r="AS25">
        <f t="shared" ca="1" si="17"/>
        <v>3</v>
      </c>
      <c r="AT25" cm="1">
        <f t="array" aca="1" ref="AT25" ca="1">IF(AS25=AS24, AT24, INDEX(Parties[Opponent ID], AS25))</f>
        <v>11</v>
      </c>
      <c r="AU25" t="str" cm="1">
        <f t="array" aca="1" ref="AU25" ca="1">IF(AT25=AT24,AU24, INDEX(Monsters[Name], AT25))</f>
        <v>Gneaver</v>
      </c>
      <c r="AV25" cm="1">
        <f t="array" aca="1" ref="AV25" ca="1">IF(AND($AS25=$AS24, $CD24=""), BY24, INDEX(Monsters[Health], $AT25))</f>
        <v>8.5</v>
      </c>
      <c r="AW25" cm="1">
        <f t="array" aca="1" ref="AW25" ca="1">IF(AND($AS25=$AS24, $CD24=""), BZ24, INDEX(Monsters[Stamina], $AT25))</f>
        <v>74</v>
      </c>
      <c r="AX25" s="18" cm="1">
        <f t="array" aca="1" ref="AX25" ca="1">IF(AND($AS25=$AS24, $CD24=""), CA24, INDEX(Monsters[Attack], $AT25))</f>
        <v>110</v>
      </c>
      <c r="AY25" s="18" cm="1">
        <f t="array" aca="1" ref="AY25" ca="1">IF(AND($AS25=$AS24, $CD24=""), CB24, INDEX(Monsters[Defense], $AT25))</f>
        <v>80</v>
      </c>
      <c r="AZ25" s="18" cm="1">
        <f t="array" aca="1" ref="AZ25" ca="1">IF(AND($AS25=$AS24, $CD24=""), CC24, INDEX(Monsters[Luck], $AT25))</f>
        <v>100</v>
      </c>
      <c r="BA25" cm="1">
        <f t="array" aca="1" ref="BA25" ca="1">IF(AT25=AT24, BA24, MATCH(INDEX(Monsters[Element], AT25), Elements, 0))</f>
        <v>4</v>
      </c>
      <c r="BB25" s="4" cm="1">
        <f t="array" aca="1" ref="BB25" ca="1">INDEX(Monsters[Chance to Use 2], AT25)</f>
        <v>0.25</v>
      </c>
      <c r="BC25" cm="1">
        <f t="array" aca="1" ref="BC25" ca="1">INDEX(Monsters[Ability 1 ID], AT25)</f>
        <v>1</v>
      </c>
      <c r="BD25" cm="1">
        <f t="array" aca="1" ref="BD25" ca="1">INDEX(Monsters[Ability 2 ID], AT25)</f>
        <v>2</v>
      </c>
      <c r="BE25" cm="1">
        <f t="array" aca="1" ref="BE25" ca="1">INDEX(Abilities[Stamina Cost], BC25)</f>
        <v>5</v>
      </c>
      <c r="BF25" cm="1">
        <f t="array" aca="1" ref="BF25" ca="1">INDEX(Abilities[Stamina Cost], BD25)</f>
        <v>3</v>
      </c>
      <c r="BG25">
        <f t="shared" ca="1" si="18"/>
        <v>2</v>
      </c>
      <c r="BH25">
        <f t="shared" ca="1" si="19"/>
        <v>3</v>
      </c>
      <c r="BI25">
        <f t="shared" ca="1" si="20"/>
        <v>5</v>
      </c>
      <c r="BJ25">
        <f t="shared" ca="1" si="21"/>
        <v>2</v>
      </c>
      <c r="BK25">
        <f t="shared" ca="1" si="22"/>
        <v>2</v>
      </c>
      <c r="BL25" s="18" cm="1">
        <f t="array" aca="1" ref="BL25" ca="1">INDEX(Abilities[Element ID], $BK25)</f>
        <v>1</v>
      </c>
      <c r="BM25" s="18" cm="1">
        <f t="array" aca="1" ref="BM25" ca="1">INDEX(Abilities[Stamina Cost], $BK25)</f>
        <v>3</v>
      </c>
      <c r="BN25" s="18" cm="1">
        <f t="array" aca="1" ref="BN25" ca="1">INDEX(Abilities[Min Damage], $BK25)</f>
        <v>8</v>
      </c>
      <c r="BO25" s="18" cm="1">
        <f t="array" aca="1" ref="BO25" ca="1">INDEX(Abilities[Max Damage], $BK25)</f>
        <v>13</v>
      </c>
      <c r="BP25" s="14">
        <f t="shared" ca="1" si="23"/>
        <v>10.724992367624141</v>
      </c>
      <c r="BQ25" t="str" cm="1">
        <f t="array" aca="1" ref="BQ25" ca="1">INDEX(Abilities[Special Effect], BK25)</f>
        <v>Sunder</v>
      </c>
      <c r="BR25" t="b" cm="1">
        <f t="array" aca="1" ref="BR25" ca="1">RAND() &lt;INDEX(Abilities[Effect Chance], BK25)*AZ25/100</f>
        <v>1</v>
      </c>
      <c r="BS25" t="str">
        <f t="shared" ca="1" si="24"/>
        <v>Sunder</v>
      </c>
      <c r="BT25" s="14">
        <f t="shared" ca="1" si="25"/>
        <v>10.724992367624141</v>
      </c>
      <c r="BU25" t="b">
        <f t="shared" ca="1" si="26"/>
        <v>1</v>
      </c>
      <c r="BV25" t="b">
        <f ca="1">AND(BU25, AS25=COUNTA(Parties[Opponent Party]))</f>
        <v>1</v>
      </c>
      <c r="BW25" s="14" cm="1">
        <f t="array" aca="1" ref="BW25" ca="1">INDEX(ElementMultiplier, AA25, BA25)*100/AY25</f>
        <v>1.5625</v>
      </c>
      <c r="BX25" s="18">
        <f t="shared" ca="1" si="1"/>
        <v>20</v>
      </c>
      <c r="BY25" s="18">
        <f t="shared" ca="1" si="2"/>
        <v>0</v>
      </c>
      <c r="BZ25" s="18">
        <f t="shared" ca="1" si="27"/>
        <v>71</v>
      </c>
      <c r="CA25" s="18">
        <f t="shared" ca="1" si="28"/>
        <v>110</v>
      </c>
      <c r="CB25" s="18">
        <f t="shared" ca="1" si="29"/>
        <v>80</v>
      </c>
      <c r="CC25" s="18">
        <f t="shared" ca="1" si="30"/>
        <v>100</v>
      </c>
      <c r="CD25" t="str">
        <f t="shared" ca="1" si="31"/>
        <v>Player</v>
      </c>
    </row>
    <row r="26" spans="3:82" x14ac:dyDescent="0.25">
      <c r="H26">
        <f t="shared" ca="1" si="3"/>
        <v>1</v>
      </c>
      <c r="I26" cm="1">
        <f t="array" aca="1" ref="I26" ca="1">IF(H26=H25, I25, INDEX(Parties[Player ID], H26))</f>
        <v>5</v>
      </c>
      <c r="J26" t="str" cm="1">
        <f t="array" aca="1" ref="J26" ca="1">IF(I26=I25,J25, INDEX(Monsters[Name], I26))</f>
        <v>Gunome</v>
      </c>
      <c r="K26" cm="1">
        <f t="array" aca="1" ref="K26" ca="1">IF(AND($H26=$H25, CD25=""), AN25, INDEX(Monsters[Health], $I26))</f>
        <v>55</v>
      </c>
      <c r="L26" cm="1">
        <f t="array" aca="1" ref="L26" ca="1">IF(AND($H26=$H25, $CD25=""), AO25, INDEX(Monsters[Stamina], $I26))</f>
        <v>110</v>
      </c>
      <c r="M26" s="18" cm="1">
        <f t="array" aca="1" ref="M26" ca="1">IF(AND($H26=$H25, $CD25=""), AP25, INDEX(Monsters[Attack], $I26))</f>
        <v>165</v>
      </c>
      <c r="N26" s="18" cm="1">
        <f t="array" aca="1" ref="N26" ca="1">IF(AND($H26=$H25, $CD25=""), AQ25, INDEX(Monsters[Defense], $I26))</f>
        <v>125</v>
      </c>
      <c r="O26" s="18" cm="1">
        <f t="array" aca="1" ref="O26" ca="1">IF(AND($H26=$H25, $CD25=""), AR25, INDEX(Monsters[Luck], $I26))</f>
        <v>110</v>
      </c>
      <c r="P26" cm="1">
        <f t="array" aca="1" ref="P26" ca="1">IF(I26=I25, P25, MATCH(INDEX(Monsters[Element], I26), Elements, 0))</f>
        <v>5</v>
      </c>
      <c r="Q26" s="4" cm="1">
        <f t="array" aca="1" ref="Q26" ca="1">INDEX(Monsters[Chance to Use 2], I26)</f>
        <v>0.4</v>
      </c>
      <c r="R26" cm="1">
        <f t="array" aca="1" ref="R26" ca="1">INDEX(Monsters[Ability 1 ID], I26)</f>
        <v>9</v>
      </c>
      <c r="S26" cm="1">
        <f t="array" aca="1" ref="S26" ca="1">INDEX(Monsters[Ability 2 ID], I26)</f>
        <v>10</v>
      </c>
      <c r="T26" cm="1">
        <f t="array" aca="1" ref="T26" ca="1">INDEX(Abilities[Stamina Cost], R26)</f>
        <v>5</v>
      </c>
      <c r="U26" cm="1">
        <f t="array" aca="1" ref="U26" ca="1">INDEX(Abilities[Stamina Cost], S26)</f>
        <v>12</v>
      </c>
      <c r="V26">
        <f t="shared" ca="1" si="4"/>
        <v>1</v>
      </c>
      <c r="W26">
        <f t="shared" ca="1" si="5"/>
        <v>5</v>
      </c>
      <c r="X26">
        <f t="shared" ca="1" si="6"/>
        <v>12</v>
      </c>
      <c r="Y26">
        <f t="shared" ca="1" si="7"/>
        <v>2</v>
      </c>
      <c r="Z26">
        <f t="shared" ca="1" si="8"/>
        <v>10</v>
      </c>
      <c r="AA26" s="18" cm="1">
        <f t="array" aca="1" ref="AA26" ca="1">INDEX(Abilities[Element ID], $Z26)</f>
        <v>5</v>
      </c>
      <c r="AB26" s="18" cm="1">
        <f t="array" aca="1" ref="AB26" ca="1">INDEX(Abilities[Stamina Cost], $Z26)</f>
        <v>12</v>
      </c>
      <c r="AC26" s="18" cm="1">
        <f t="array" aca="1" ref="AC26" ca="1">INDEX(Abilities[Min Damage], $Z26)</f>
        <v>4</v>
      </c>
      <c r="AD26" s="18" cm="1">
        <f t="array" aca="1" ref="AD26" ca="1">INDEX(Abilities[Max Damage], $Z26)</f>
        <v>10</v>
      </c>
      <c r="AE26" s="14">
        <f t="shared" ca="1" si="9"/>
        <v>12.185295412241844</v>
      </c>
      <c r="AF26" t="str" cm="1">
        <f t="array" aca="1" ref="AF26" ca="1">INDEX(Abilities[Special Effect], Z26)</f>
        <v>Focus</v>
      </c>
      <c r="AG26" t="b" cm="1">
        <f t="array" aca="1" ref="AG26" ca="1">RAND() &lt;INDEX(Abilities[Effect Chance], Z26)*O26/100</f>
        <v>0</v>
      </c>
      <c r="AH26" t="str">
        <f t="shared" ca="1" si="10"/>
        <v/>
      </c>
      <c r="AI26" s="14">
        <f t="shared" ca="1" si="11"/>
        <v>12.185295412241844</v>
      </c>
      <c r="AJ26" t="b">
        <f t="shared" ca="1" si="12"/>
        <v>0</v>
      </c>
      <c r="AK26" t="b">
        <f ca="1">AND(AJ26, H26=COUNTA(Parties[Player Party]))</f>
        <v>0</v>
      </c>
      <c r="AL26" s="14" cm="1">
        <f t="array" aca="1" ref="AL26" ca="1">INDEX(ElementMultiplier, BL26, P26)*100/N26</f>
        <v>1</v>
      </c>
      <c r="AM26" s="14">
        <f t="shared" ca="1" si="0"/>
        <v>4</v>
      </c>
      <c r="AN26" s="18">
        <f t="shared" ca="1" si="32"/>
        <v>51</v>
      </c>
      <c r="AO26" s="18">
        <f t="shared" ca="1" si="13"/>
        <v>98</v>
      </c>
      <c r="AP26" s="18">
        <f t="shared" ca="1" si="14"/>
        <v>165</v>
      </c>
      <c r="AQ26" s="18">
        <f t="shared" ca="1" si="15"/>
        <v>125</v>
      </c>
      <c r="AR26" s="18">
        <f t="shared" ca="1" si="16"/>
        <v>110</v>
      </c>
      <c r="AS26">
        <f t="shared" ca="1" si="17"/>
        <v>1</v>
      </c>
      <c r="AT26" cm="1">
        <f t="array" aca="1" ref="AT26" ca="1">IF(AS26=AS25, AT25, INDEX(Parties[Opponent ID], AS26))</f>
        <v>12</v>
      </c>
      <c r="AU26" t="str" cm="1">
        <f t="array" aca="1" ref="AU26" ca="1">IF(AT26=AT25,AU25, INDEX(Monsters[Name], AT26))</f>
        <v>Gmooose</v>
      </c>
      <c r="AV26" cm="1">
        <f t="array" aca="1" ref="AV26" ca="1">IF(AND($AS26=$AS25, $CD25=""), BY25, INDEX(Monsters[Health], $AT26))</f>
        <v>185</v>
      </c>
      <c r="AW26" cm="1">
        <f t="array" aca="1" ref="AW26" ca="1">IF(AND($AS26=$AS25, $CD25=""), BZ25, INDEX(Monsters[Stamina], $AT26))</f>
        <v>135</v>
      </c>
      <c r="AX26" s="18" cm="1">
        <f t="array" aca="1" ref="AX26" ca="1">IF(AND($AS26=$AS25, $CD25=""), CA25, INDEX(Monsters[Attack], $AT26))</f>
        <v>70</v>
      </c>
      <c r="AY26" s="18" cm="1">
        <f t="array" aca="1" ref="AY26" ca="1">IF(AND($AS26=$AS25, $CD25=""), CB25, INDEX(Monsters[Defense], $AT26))</f>
        <v>115</v>
      </c>
      <c r="AZ26" s="18" cm="1">
        <f t="array" aca="1" ref="AZ26" ca="1">IF(AND($AS26=$AS25, $CD25=""), CC25, INDEX(Monsters[Luck], $AT26))</f>
        <v>100</v>
      </c>
      <c r="BA26" cm="1">
        <f t="array" aca="1" ref="BA26" ca="1">IF(AT26=AT25, BA25, MATCH(INDEX(Monsters[Element], AT26), Elements, 0))</f>
        <v>4</v>
      </c>
      <c r="BB26" s="4" cm="1">
        <f t="array" aca="1" ref="BB26" ca="1">INDEX(Monsters[Chance to Use 2], AT26)</f>
        <v>0.19999999999999996</v>
      </c>
      <c r="BC26" cm="1">
        <f t="array" aca="1" ref="BC26" ca="1">INDEX(Monsters[Ability 1 ID], AT26)</f>
        <v>3</v>
      </c>
      <c r="BD26" cm="1">
        <f t="array" aca="1" ref="BD26" ca="1">INDEX(Monsters[Ability 2 ID], AT26)</f>
        <v>2</v>
      </c>
      <c r="BE26" cm="1">
        <f t="array" aca="1" ref="BE26" ca="1">INDEX(Abilities[Stamina Cost], BC26)</f>
        <v>3</v>
      </c>
      <c r="BF26" cm="1">
        <f t="array" aca="1" ref="BF26" ca="1">INDEX(Abilities[Stamina Cost], BD26)</f>
        <v>3</v>
      </c>
      <c r="BG26">
        <f t="shared" ca="1" si="18"/>
        <v>1</v>
      </c>
      <c r="BH26">
        <f t="shared" ca="1" si="19"/>
        <v>3</v>
      </c>
      <c r="BI26">
        <f t="shared" ca="1" si="20"/>
        <v>3</v>
      </c>
      <c r="BJ26">
        <f t="shared" ca="1" si="21"/>
        <v>1</v>
      </c>
      <c r="BK26">
        <f t="shared" ca="1" si="22"/>
        <v>3</v>
      </c>
      <c r="BL26" s="18" cm="1">
        <f t="array" aca="1" ref="BL26" ca="1">INDEX(Abilities[Element ID], $BK26)</f>
        <v>4</v>
      </c>
      <c r="BM26" s="18" cm="1">
        <f t="array" aca="1" ref="BM26" ca="1">INDEX(Abilities[Stamina Cost], $BK26)</f>
        <v>3</v>
      </c>
      <c r="BN26" s="18" cm="1">
        <f t="array" aca="1" ref="BN26" ca="1">INDEX(Abilities[Min Damage], $BK26)</f>
        <v>4</v>
      </c>
      <c r="BO26" s="18" cm="1">
        <f t="array" aca="1" ref="BO26" ca="1">INDEX(Abilities[Max Damage], $BK26)</f>
        <v>8</v>
      </c>
      <c r="BP26" s="14">
        <f t="shared" ca="1" si="23"/>
        <v>4.4053192614920311</v>
      </c>
      <c r="BQ26" t="str" cm="1">
        <f t="array" aca="1" ref="BQ26" ca="1">INDEX(Abilities[Special Effect], BK26)</f>
        <v>Fortify</v>
      </c>
      <c r="BR26" t="b" cm="1">
        <f t="array" aca="1" ref="BR26" ca="1">RAND() &lt;INDEX(Abilities[Effect Chance], BK26)*AZ26/100</f>
        <v>1</v>
      </c>
      <c r="BS26" t="str">
        <f t="shared" ca="1" si="24"/>
        <v>Fortify</v>
      </c>
      <c r="BT26" s="14">
        <f t="shared" ca="1" si="25"/>
        <v>4.4053192614920311</v>
      </c>
      <c r="BU26" t="b">
        <f t="shared" ca="1" si="26"/>
        <v>0</v>
      </c>
      <c r="BV26" t="b">
        <f ca="1">AND(BU26, AS26=COUNTA(Parties[Opponent Party]))</f>
        <v>0</v>
      </c>
      <c r="BW26" s="14" cm="1">
        <f t="array" aca="1" ref="BW26" ca="1">INDEX(ElementMultiplier, AA26, BA26)*100/AY26</f>
        <v>1.3043478260869565</v>
      </c>
      <c r="BX26" s="18">
        <f t="shared" ca="1" si="1"/>
        <v>16</v>
      </c>
      <c r="BY26" s="18">
        <f t="shared" ca="1" si="2"/>
        <v>169</v>
      </c>
      <c r="BZ26" s="18">
        <f t="shared" ca="1" si="27"/>
        <v>132</v>
      </c>
      <c r="CA26" s="18">
        <f t="shared" ca="1" si="28"/>
        <v>70</v>
      </c>
      <c r="CB26" s="18">
        <f t="shared" ca="1" si="29"/>
        <v>127</v>
      </c>
      <c r="CC26" s="18">
        <f t="shared" ca="1" si="30"/>
        <v>100</v>
      </c>
      <c r="CD26" t="str">
        <f t="shared" ca="1" si="31"/>
        <v/>
      </c>
    </row>
    <row r="27" spans="3:82" x14ac:dyDescent="0.25">
      <c r="H27">
        <f t="shared" ca="1" si="3"/>
        <v>1</v>
      </c>
      <c r="I27" cm="1">
        <f t="array" aca="1" ref="I27" ca="1">IF(H27=H26, I26, INDEX(Parties[Player ID], H27))</f>
        <v>5</v>
      </c>
      <c r="J27" t="str" cm="1">
        <f t="array" aca="1" ref="J27" ca="1">IF(I27=I26,J26, INDEX(Monsters[Name], I27))</f>
        <v>Gunome</v>
      </c>
      <c r="K27" cm="1">
        <f t="array" aca="1" ref="K27" ca="1">IF(AND($H27=$H26, CD26=""), AN26, INDEX(Monsters[Health], $I27))</f>
        <v>51</v>
      </c>
      <c r="L27" cm="1">
        <f t="array" aca="1" ref="L27" ca="1">IF(AND($H27=$H26, $CD26=""), AO26, INDEX(Monsters[Stamina], $I27))</f>
        <v>98</v>
      </c>
      <c r="M27" s="18" cm="1">
        <f t="array" aca="1" ref="M27" ca="1">IF(AND($H27=$H26, $CD26=""), AP26, INDEX(Monsters[Attack], $I27))</f>
        <v>165</v>
      </c>
      <c r="N27" s="18" cm="1">
        <f t="array" aca="1" ref="N27" ca="1">IF(AND($H27=$H26, $CD26=""), AQ26, INDEX(Monsters[Defense], $I27))</f>
        <v>125</v>
      </c>
      <c r="O27" s="18" cm="1">
        <f t="array" aca="1" ref="O27" ca="1">IF(AND($H27=$H26, $CD26=""), AR26, INDEX(Monsters[Luck], $I27))</f>
        <v>110</v>
      </c>
      <c r="P27" cm="1">
        <f t="array" aca="1" ref="P27" ca="1">IF(I27=I26, P26, MATCH(INDEX(Monsters[Element], I27), Elements, 0))</f>
        <v>5</v>
      </c>
      <c r="Q27" s="4" cm="1">
        <f t="array" aca="1" ref="Q27" ca="1">INDEX(Monsters[Chance to Use 2], I27)</f>
        <v>0.4</v>
      </c>
      <c r="R27" cm="1">
        <f t="array" aca="1" ref="R27" ca="1">INDEX(Monsters[Ability 1 ID], I27)</f>
        <v>9</v>
      </c>
      <c r="S27" cm="1">
        <f t="array" aca="1" ref="S27" ca="1">INDEX(Monsters[Ability 2 ID], I27)</f>
        <v>10</v>
      </c>
      <c r="T27" cm="1">
        <f t="array" aca="1" ref="T27" ca="1">INDEX(Abilities[Stamina Cost], R27)</f>
        <v>5</v>
      </c>
      <c r="U27" cm="1">
        <f t="array" aca="1" ref="U27" ca="1">INDEX(Abilities[Stamina Cost], S27)</f>
        <v>12</v>
      </c>
      <c r="V27">
        <f t="shared" ca="1" si="4"/>
        <v>1</v>
      </c>
      <c r="W27">
        <f t="shared" ca="1" si="5"/>
        <v>5</v>
      </c>
      <c r="X27">
        <f t="shared" ca="1" si="6"/>
        <v>12</v>
      </c>
      <c r="Y27">
        <f t="shared" ca="1" si="7"/>
        <v>1</v>
      </c>
      <c r="Z27">
        <f t="shared" ca="1" si="8"/>
        <v>9</v>
      </c>
      <c r="AA27" s="18" cm="1">
        <f t="array" aca="1" ref="AA27" ca="1">INDEX(Abilities[Element ID], $Z27)</f>
        <v>5</v>
      </c>
      <c r="AB27" s="18" cm="1">
        <f t="array" aca="1" ref="AB27" ca="1">INDEX(Abilities[Stamina Cost], $Z27)</f>
        <v>5</v>
      </c>
      <c r="AC27" s="18" cm="1">
        <f t="array" aca="1" ref="AC27" ca="1">INDEX(Abilities[Min Damage], $Z27)</f>
        <v>11</v>
      </c>
      <c r="AD27" s="18" cm="1">
        <f t="array" aca="1" ref="AD27" ca="1">INDEX(Abilities[Max Damage], $Z27)</f>
        <v>16</v>
      </c>
      <c r="AE27" s="14">
        <f t="shared" ca="1" si="9"/>
        <v>20.412189807307939</v>
      </c>
      <c r="AF27" t="str" cm="1">
        <f t="array" aca="1" ref="AF27" ca="1">INDEX(Abilities[Special Effect], Z27)</f>
        <v>Vampire</v>
      </c>
      <c r="AG27" t="b" cm="1">
        <f t="array" aca="1" ref="AG27" ca="1">RAND() &lt;INDEX(Abilities[Effect Chance], Z27)*O27/100</f>
        <v>1</v>
      </c>
      <c r="AH27" t="str">
        <f t="shared" ca="1" si="10"/>
        <v>Vampire</v>
      </c>
      <c r="AI27" s="14">
        <f t="shared" ca="1" si="11"/>
        <v>20.412189807307939</v>
      </c>
      <c r="AJ27" t="b">
        <f t="shared" ca="1" si="12"/>
        <v>0</v>
      </c>
      <c r="AK27" t="b">
        <f ca="1">AND(AJ27, H27=COUNTA(Parties[Player Party]))</f>
        <v>0</v>
      </c>
      <c r="AL27" s="14" cm="1">
        <f t="array" aca="1" ref="AL27" ca="1">INDEX(ElementMultiplier, BL27, P27)*100/N27</f>
        <v>1</v>
      </c>
      <c r="AM27" s="14">
        <f t="shared" ca="1" si="0"/>
        <v>5</v>
      </c>
      <c r="AN27" s="18">
        <f t="shared" ca="1" si="32"/>
        <v>58</v>
      </c>
      <c r="AO27" s="18">
        <f t="shared" ca="1" si="13"/>
        <v>93</v>
      </c>
      <c r="AP27" s="18">
        <f t="shared" ca="1" si="14"/>
        <v>165</v>
      </c>
      <c r="AQ27" s="18">
        <f t="shared" ca="1" si="15"/>
        <v>125</v>
      </c>
      <c r="AR27" s="18">
        <f t="shared" ca="1" si="16"/>
        <v>110</v>
      </c>
      <c r="AS27">
        <f t="shared" ca="1" si="17"/>
        <v>1</v>
      </c>
      <c r="AT27" cm="1">
        <f t="array" aca="1" ref="AT27" ca="1">IF(AS27=AS26, AT26, INDEX(Parties[Opponent ID], AS27))</f>
        <v>12</v>
      </c>
      <c r="AU27" t="str" cm="1">
        <f t="array" aca="1" ref="AU27" ca="1">IF(AT27=AT26,AU26, INDEX(Monsters[Name], AT27))</f>
        <v>Gmooose</v>
      </c>
      <c r="AV27" cm="1">
        <f t="array" aca="1" ref="AV27" ca="1">IF(AND($AS27=$AS26, $CD26=""), BY26, INDEX(Monsters[Health], $AT27))</f>
        <v>169</v>
      </c>
      <c r="AW27" cm="1">
        <f t="array" aca="1" ref="AW27" ca="1">IF(AND($AS27=$AS26, $CD26=""), BZ26, INDEX(Monsters[Stamina], $AT27))</f>
        <v>132</v>
      </c>
      <c r="AX27" s="18" cm="1">
        <f t="array" aca="1" ref="AX27" ca="1">IF(AND($AS27=$AS26, $CD26=""), CA26, INDEX(Monsters[Attack], $AT27))</f>
        <v>70</v>
      </c>
      <c r="AY27" s="18" cm="1">
        <f t="array" aca="1" ref="AY27" ca="1">IF(AND($AS27=$AS26, $CD26=""), CB26, INDEX(Monsters[Defense], $AT27))</f>
        <v>127</v>
      </c>
      <c r="AZ27" s="18" cm="1">
        <f t="array" aca="1" ref="AZ27" ca="1">IF(AND($AS27=$AS26, $CD26=""), CC26, INDEX(Monsters[Luck], $AT27))</f>
        <v>100</v>
      </c>
      <c r="BA27" cm="1">
        <f t="array" aca="1" ref="BA27" ca="1">IF(AT27=AT26, BA26, MATCH(INDEX(Monsters[Element], AT27), Elements, 0))</f>
        <v>4</v>
      </c>
      <c r="BB27" s="4" cm="1">
        <f t="array" aca="1" ref="BB27" ca="1">INDEX(Monsters[Chance to Use 2], AT27)</f>
        <v>0.19999999999999996</v>
      </c>
      <c r="BC27" cm="1">
        <f t="array" aca="1" ref="BC27" ca="1">INDEX(Monsters[Ability 1 ID], AT27)</f>
        <v>3</v>
      </c>
      <c r="BD27" cm="1">
        <f t="array" aca="1" ref="BD27" ca="1">INDEX(Monsters[Ability 2 ID], AT27)</f>
        <v>2</v>
      </c>
      <c r="BE27" cm="1">
        <f t="array" aca="1" ref="BE27" ca="1">INDEX(Abilities[Stamina Cost], BC27)</f>
        <v>3</v>
      </c>
      <c r="BF27" cm="1">
        <f t="array" aca="1" ref="BF27" ca="1">INDEX(Abilities[Stamina Cost], BD27)</f>
        <v>3</v>
      </c>
      <c r="BG27">
        <f t="shared" ca="1" si="18"/>
        <v>1</v>
      </c>
      <c r="BH27">
        <f t="shared" ca="1" si="19"/>
        <v>3</v>
      </c>
      <c r="BI27">
        <f t="shared" ca="1" si="20"/>
        <v>3</v>
      </c>
      <c r="BJ27">
        <f t="shared" ca="1" si="21"/>
        <v>1</v>
      </c>
      <c r="BK27">
        <f t="shared" ca="1" si="22"/>
        <v>3</v>
      </c>
      <c r="BL27" s="18" cm="1">
        <f t="array" aca="1" ref="BL27" ca="1">INDEX(Abilities[Element ID], $BK27)</f>
        <v>4</v>
      </c>
      <c r="BM27" s="18" cm="1">
        <f t="array" aca="1" ref="BM27" ca="1">INDEX(Abilities[Stamina Cost], $BK27)</f>
        <v>3</v>
      </c>
      <c r="BN27" s="18" cm="1">
        <f t="array" aca="1" ref="BN27" ca="1">INDEX(Abilities[Min Damage], $BK27)</f>
        <v>4</v>
      </c>
      <c r="BO27" s="18" cm="1">
        <f t="array" aca="1" ref="BO27" ca="1">INDEX(Abilities[Max Damage], $BK27)</f>
        <v>8</v>
      </c>
      <c r="BP27" s="14">
        <f t="shared" ca="1" si="23"/>
        <v>4.6810566891578729</v>
      </c>
      <c r="BQ27" t="str" cm="1">
        <f t="array" aca="1" ref="BQ27" ca="1">INDEX(Abilities[Special Effect], BK27)</f>
        <v>Fortify</v>
      </c>
      <c r="BR27" t="b" cm="1">
        <f t="array" aca="1" ref="BR27" ca="1">RAND() &lt;INDEX(Abilities[Effect Chance], BK27)*AZ27/100</f>
        <v>1</v>
      </c>
      <c r="BS27" t="str">
        <f t="shared" ca="1" si="24"/>
        <v>Fortify</v>
      </c>
      <c r="BT27" s="14">
        <f t="shared" ca="1" si="25"/>
        <v>4.6810566891578729</v>
      </c>
      <c r="BU27" t="b">
        <f t="shared" ca="1" si="26"/>
        <v>0</v>
      </c>
      <c r="BV27" t="b">
        <f ca="1">AND(BU27, AS27=COUNTA(Parties[Opponent Party]))</f>
        <v>0</v>
      </c>
      <c r="BW27" s="14" cm="1">
        <f t="array" aca="1" ref="BW27" ca="1">INDEX(ElementMultiplier, AA27, BA27)*100/AY27</f>
        <v>1.1811023622047243</v>
      </c>
      <c r="BX27" s="18">
        <f t="shared" ca="1" si="1"/>
        <v>24</v>
      </c>
      <c r="BY27" s="18">
        <f t="shared" ca="1" si="2"/>
        <v>145</v>
      </c>
      <c r="BZ27" s="18">
        <f t="shared" ca="1" si="27"/>
        <v>129</v>
      </c>
      <c r="CA27" s="18">
        <f t="shared" ca="1" si="28"/>
        <v>70</v>
      </c>
      <c r="CB27" s="18">
        <f t="shared" ca="1" si="29"/>
        <v>140</v>
      </c>
      <c r="CC27" s="18">
        <f t="shared" ca="1" si="30"/>
        <v>100</v>
      </c>
      <c r="CD27" t="str">
        <f t="shared" ca="1" si="31"/>
        <v/>
      </c>
    </row>
    <row r="28" spans="3:82" x14ac:dyDescent="0.25">
      <c r="G28" s="14"/>
      <c r="H28">
        <f t="shared" ca="1" si="3"/>
        <v>1</v>
      </c>
      <c r="I28" cm="1">
        <f t="array" aca="1" ref="I28" ca="1">IF(H28=H27, I27, INDEX(Parties[Player ID], H28))</f>
        <v>5</v>
      </c>
      <c r="J28" t="str" cm="1">
        <f t="array" aca="1" ref="J28" ca="1">IF(I28=I27,J27, INDEX(Monsters[Name], I28))</f>
        <v>Gunome</v>
      </c>
      <c r="K28" cm="1">
        <f t="array" aca="1" ref="K28" ca="1">IF(AND($H28=$H27, CD27=""), AN27, INDEX(Monsters[Health], $I28))</f>
        <v>58</v>
      </c>
      <c r="L28" cm="1">
        <f t="array" aca="1" ref="L28" ca="1">IF(AND($H28=$H27, $CD27=""), AO27, INDEX(Monsters[Stamina], $I28))</f>
        <v>93</v>
      </c>
      <c r="M28" s="18" cm="1">
        <f t="array" aca="1" ref="M28" ca="1">IF(AND($H28=$H27, $CD27=""), AP27, INDEX(Monsters[Attack], $I28))</f>
        <v>165</v>
      </c>
      <c r="N28" s="18" cm="1">
        <f t="array" aca="1" ref="N28" ca="1">IF(AND($H28=$H27, $CD27=""), AQ27, INDEX(Monsters[Defense], $I28))</f>
        <v>125</v>
      </c>
      <c r="O28" s="18" cm="1">
        <f t="array" aca="1" ref="O28" ca="1">IF(AND($H28=$H27, $CD27=""), AR27, INDEX(Monsters[Luck], $I28))</f>
        <v>110</v>
      </c>
      <c r="P28" cm="1">
        <f t="array" aca="1" ref="P28" ca="1">IF(I28=I27, P27, MATCH(INDEX(Monsters[Element], I28), Elements, 0))</f>
        <v>5</v>
      </c>
      <c r="Q28" s="4" cm="1">
        <f t="array" aca="1" ref="Q28" ca="1">INDEX(Monsters[Chance to Use 2], I28)</f>
        <v>0.4</v>
      </c>
      <c r="R28" cm="1">
        <f t="array" aca="1" ref="R28" ca="1">INDEX(Monsters[Ability 1 ID], I28)</f>
        <v>9</v>
      </c>
      <c r="S28" cm="1">
        <f t="array" aca="1" ref="S28" ca="1">INDEX(Monsters[Ability 2 ID], I28)</f>
        <v>10</v>
      </c>
      <c r="T28" cm="1">
        <f t="array" aca="1" ref="T28" ca="1">INDEX(Abilities[Stamina Cost], R28)</f>
        <v>5</v>
      </c>
      <c r="U28" cm="1">
        <f t="array" aca="1" ref="U28" ca="1">INDEX(Abilities[Stamina Cost], S28)</f>
        <v>12</v>
      </c>
      <c r="V28">
        <f t="shared" ca="1" si="4"/>
        <v>1</v>
      </c>
      <c r="W28">
        <f t="shared" ca="1" si="5"/>
        <v>5</v>
      </c>
      <c r="X28">
        <f t="shared" ca="1" si="6"/>
        <v>12</v>
      </c>
      <c r="Y28">
        <f t="shared" ca="1" si="7"/>
        <v>1</v>
      </c>
      <c r="Z28">
        <f t="shared" ca="1" si="8"/>
        <v>9</v>
      </c>
      <c r="AA28" s="18" cm="1">
        <f t="array" aca="1" ref="AA28" ca="1">INDEX(Abilities[Element ID], $Z28)</f>
        <v>5</v>
      </c>
      <c r="AB28" s="18" cm="1">
        <f t="array" aca="1" ref="AB28" ca="1">INDEX(Abilities[Stamina Cost], $Z28)</f>
        <v>5</v>
      </c>
      <c r="AC28" s="18" cm="1">
        <f t="array" aca="1" ref="AC28" ca="1">INDEX(Abilities[Min Damage], $Z28)</f>
        <v>11</v>
      </c>
      <c r="AD28" s="18" cm="1">
        <f t="array" aca="1" ref="AD28" ca="1">INDEX(Abilities[Max Damage], $Z28)</f>
        <v>16</v>
      </c>
      <c r="AE28" s="14">
        <f t="shared" ca="1" si="9"/>
        <v>22.127402689626489</v>
      </c>
      <c r="AF28" t="str" cm="1">
        <f t="array" aca="1" ref="AF28" ca="1">INDEX(Abilities[Special Effect], Z28)</f>
        <v>Vampire</v>
      </c>
      <c r="AG28" t="b" cm="1">
        <f t="array" aca="1" ref="AG28" ca="1">RAND() &lt;INDEX(Abilities[Effect Chance], Z28)*O28/100</f>
        <v>1</v>
      </c>
      <c r="AH28" t="str">
        <f t="shared" ca="1" si="10"/>
        <v>Vampire</v>
      </c>
      <c r="AI28" s="14">
        <f t="shared" ca="1" si="11"/>
        <v>22.127402689626489</v>
      </c>
      <c r="AJ28" t="b">
        <f t="shared" ca="1" si="12"/>
        <v>0</v>
      </c>
      <c r="AK28" t="b">
        <f ca="1">AND(AJ28, H28=COUNTA(Parties[Player Party]))</f>
        <v>0</v>
      </c>
      <c r="AL28" s="14" cm="1">
        <f t="array" aca="1" ref="AL28" ca="1">INDEX(ElementMultiplier, BL28, P28)*100/N28</f>
        <v>1</v>
      </c>
      <c r="AM28" s="14">
        <f t="shared" ca="1" si="0"/>
        <v>5</v>
      </c>
      <c r="AN28" s="18">
        <f t="shared" ca="1" si="32"/>
        <v>65</v>
      </c>
      <c r="AO28" s="18">
        <f t="shared" ca="1" si="13"/>
        <v>88</v>
      </c>
      <c r="AP28" s="18">
        <f t="shared" ca="1" si="14"/>
        <v>165</v>
      </c>
      <c r="AQ28" s="18">
        <f t="shared" ca="1" si="15"/>
        <v>125</v>
      </c>
      <c r="AR28" s="18">
        <f t="shared" ca="1" si="16"/>
        <v>110</v>
      </c>
      <c r="AS28">
        <f t="shared" ca="1" si="17"/>
        <v>1</v>
      </c>
      <c r="AT28" cm="1">
        <f t="array" aca="1" ref="AT28" ca="1">IF(AS28=AS27, AT27, INDEX(Parties[Opponent ID], AS28))</f>
        <v>12</v>
      </c>
      <c r="AU28" t="str" cm="1">
        <f t="array" aca="1" ref="AU28" ca="1">IF(AT28=AT27,AU27, INDEX(Monsters[Name], AT28))</f>
        <v>Gmooose</v>
      </c>
      <c r="AV28" cm="1">
        <f t="array" aca="1" ref="AV28" ca="1">IF(AND($AS28=$AS27, $CD27=""), BY27, INDEX(Monsters[Health], $AT28))</f>
        <v>145</v>
      </c>
      <c r="AW28" cm="1">
        <f t="array" aca="1" ref="AW28" ca="1">IF(AND($AS28=$AS27, $CD27=""), BZ27, INDEX(Monsters[Stamina], $AT28))</f>
        <v>129</v>
      </c>
      <c r="AX28" s="18" cm="1">
        <f t="array" aca="1" ref="AX28" ca="1">IF(AND($AS28=$AS27, $CD27=""), CA27, INDEX(Monsters[Attack], $AT28))</f>
        <v>70</v>
      </c>
      <c r="AY28" s="18" cm="1">
        <f t="array" aca="1" ref="AY28" ca="1">IF(AND($AS28=$AS27, $CD27=""), CB27, INDEX(Monsters[Defense], $AT28))</f>
        <v>140</v>
      </c>
      <c r="AZ28" s="18" cm="1">
        <f t="array" aca="1" ref="AZ28" ca="1">IF(AND($AS28=$AS27, $CD27=""), CC27, INDEX(Monsters[Luck], $AT28))</f>
        <v>100</v>
      </c>
      <c r="BA28" cm="1">
        <f t="array" aca="1" ref="BA28" ca="1">IF(AT28=AT27, BA27, MATCH(INDEX(Monsters[Element], AT28), Elements, 0))</f>
        <v>4</v>
      </c>
      <c r="BB28" s="4" cm="1">
        <f t="array" aca="1" ref="BB28" ca="1">INDEX(Monsters[Chance to Use 2], AT28)</f>
        <v>0.19999999999999996</v>
      </c>
      <c r="BC28" cm="1">
        <f t="array" aca="1" ref="BC28" ca="1">INDEX(Monsters[Ability 1 ID], AT28)</f>
        <v>3</v>
      </c>
      <c r="BD28" cm="1">
        <f t="array" aca="1" ref="BD28" ca="1">INDEX(Monsters[Ability 2 ID], AT28)</f>
        <v>2</v>
      </c>
      <c r="BE28" cm="1">
        <f t="array" aca="1" ref="BE28" ca="1">INDEX(Abilities[Stamina Cost], BC28)</f>
        <v>3</v>
      </c>
      <c r="BF28" cm="1">
        <f t="array" aca="1" ref="BF28" ca="1">INDEX(Abilities[Stamina Cost], BD28)</f>
        <v>3</v>
      </c>
      <c r="BG28">
        <f t="shared" ca="1" si="18"/>
        <v>1</v>
      </c>
      <c r="BH28">
        <f t="shared" ca="1" si="19"/>
        <v>3</v>
      </c>
      <c r="BI28">
        <f t="shared" ca="1" si="20"/>
        <v>3</v>
      </c>
      <c r="BJ28">
        <f t="shared" ca="1" si="21"/>
        <v>1</v>
      </c>
      <c r="BK28">
        <f t="shared" ca="1" si="22"/>
        <v>3</v>
      </c>
      <c r="BL28" s="18" cm="1">
        <f t="array" aca="1" ref="BL28" ca="1">INDEX(Abilities[Element ID], $BK28)</f>
        <v>4</v>
      </c>
      <c r="BM28" s="18" cm="1">
        <f t="array" aca="1" ref="BM28" ca="1">INDEX(Abilities[Stamina Cost], $BK28)</f>
        <v>3</v>
      </c>
      <c r="BN28" s="18" cm="1">
        <f t="array" aca="1" ref="BN28" ca="1">INDEX(Abilities[Min Damage], $BK28)</f>
        <v>4</v>
      </c>
      <c r="BO28" s="18" cm="1">
        <f t="array" aca="1" ref="BO28" ca="1">INDEX(Abilities[Max Damage], $BK28)</f>
        <v>8</v>
      </c>
      <c r="BP28" s="14">
        <f t="shared" ca="1" si="23"/>
        <v>4.8944067819315853</v>
      </c>
      <c r="BQ28" t="str" cm="1">
        <f t="array" aca="1" ref="BQ28" ca="1">INDEX(Abilities[Special Effect], BK28)</f>
        <v>Fortify</v>
      </c>
      <c r="BR28" t="b" cm="1">
        <f t="array" aca="1" ref="BR28" ca="1">RAND() &lt;INDEX(Abilities[Effect Chance], BK28)*AZ28/100</f>
        <v>1</v>
      </c>
      <c r="BS28" t="str">
        <f t="shared" ca="1" si="24"/>
        <v>Fortify</v>
      </c>
      <c r="BT28" s="14">
        <f t="shared" ca="1" si="25"/>
        <v>4.8944067819315853</v>
      </c>
      <c r="BU28" t="b">
        <f t="shared" ca="1" si="26"/>
        <v>0</v>
      </c>
      <c r="BV28" t="b">
        <f ca="1">AND(BU28, AS28=COUNTA(Parties[Opponent Party]))</f>
        <v>0</v>
      </c>
      <c r="BW28" s="14" cm="1">
        <f t="array" aca="1" ref="BW28" ca="1">INDEX(ElementMultiplier, AA28, BA28)*100/AY28</f>
        <v>1.0714285714285714</v>
      </c>
      <c r="BX28" s="18">
        <f t="shared" ca="1" si="1"/>
        <v>24</v>
      </c>
      <c r="BY28" s="18">
        <f t="shared" ca="1" si="2"/>
        <v>121</v>
      </c>
      <c r="BZ28" s="18">
        <f t="shared" ca="1" si="27"/>
        <v>126</v>
      </c>
      <c r="CA28" s="18">
        <f t="shared" ca="1" si="28"/>
        <v>70</v>
      </c>
      <c r="CB28" s="18">
        <f t="shared" ca="1" si="29"/>
        <v>154</v>
      </c>
      <c r="CC28" s="18">
        <f t="shared" ca="1" si="30"/>
        <v>100</v>
      </c>
      <c r="CD28" t="str">
        <f t="shared" ca="1" si="31"/>
        <v/>
      </c>
    </row>
    <row r="29" spans="3:82" x14ac:dyDescent="0.25">
      <c r="D29" s="14"/>
      <c r="H29">
        <f t="shared" ca="1" si="3"/>
        <v>1</v>
      </c>
      <c r="I29" cm="1">
        <f t="array" aca="1" ref="I29" ca="1">IF(H29=H28, I28, INDEX(Parties[Player ID], H29))</f>
        <v>5</v>
      </c>
      <c r="J29" t="str" cm="1">
        <f t="array" aca="1" ref="J29" ca="1">IF(I29=I28,J28, INDEX(Monsters[Name], I29))</f>
        <v>Gunome</v>
      </c>
      <c r="K29" cm="1">
        <f t="array" aca="1" ref="K29" ca="1">IF(AND($H29=$H28, CD28=""), AN28, INDEX(Monsters[Health], $I29))</f>
        <v>65</v>
      </c>
      <c r="L29" cm="1">
        <f t="array" aca="1" ref="L29" ca="1">IF(AND($H29=$H28, $CD28=""), AO28, INDEX(Monsters[Stamina], $I29))</f>
        <v>88</v>
      </c>
      <c r="M29" s="18" cm="1">
        <f t="array" aca="1" ref="M29" ca="1">IF(AND($H29=$H28, $CD28=""), AP28, INDEX(Monsters[Attack], $I29))</f>
        <v>165</v>
      </c>
      <c r="N29" s="18" cm="1">
        <f t="array" aca="1" ref="N29" ca="1">IF(AND($H29=$H28, $CD28=""), AQ28, INDEX(Monsters[Defense], $I29))</f>
        <v>125</v>
      </c>
      <c r="O29" s="18" cm="1">
        <f t="array" aca="1" ref="O29" ca="1">IF(AND($H29=$H28, $CD28=""), AR28, INDEX(Monsters[Luck], $I29))</f>
        <v>110</v>
      </c>
      <c r="P29" cm="1">
        <f t="array" aca="1" ref="P29" ca="1">IF(I29=I28, P28, MATCH(INDEX(Monsters[Element], I29), Elements, 0))</f>
        <v>5</v>
      </c>
      <c r="Q29" s="4" cm="1">
        <f t="array" aca="1" ref="Q29" ca="1">INDEX(Monsters[Chance to Use 2], I29)</f>
        <v>0.4</v>
      </c>
      <c r="R29" cm="1">
        <f t="array" aca="1" ref="R29" ca="1">INDEX(Monsters[Ability 1 ID], I29)</f>
        <v>9</v>
      </c>
      <c r="S29" cm="1">
        <f t="array" aca="1" ref="S29" ca="1">INDEX(Monsters[Ability 2 ID], I29)</f>
        <v>10</v>
      </c>
      <c r="T29" cm="1">
        <f t="array" aca="1" ref="T29" ca="1">INDEX(Abilities[Stamina Cost], R29)</f>
        <v>5</v>
      </c>
      <c r="U29" cm="1">
        <f t="array" aca="1" ref="U29" ca="1">INDEX(Abilities[Stamina Cost], S29)</f>
        <v>12</v>
      </c>
      <c r="V29">
        <f t="shared" ca="1" si="4"/>
        <v>1</v>
      </c>
      <c r="W29">
        <f t="shared" ca="1" si="5"/>
        <v>5</v>
      </c>
      <c r="X29">
        <f t="shared" ca="1" si="6"/>
        <v>12</v>
      </c>
      <c r="Y29">
        <f t="shared" ca="1" si="7"/>
        <v>1</v>
      </c>
      <c r="Z29">
        <f t="shared" ca="1" si="8"/>
        <v>9</v>
      </c>
      <c r="AA29" s="18" cm="1">
        <f t="array" aca="1" ref="AA29" ca="1">INDEX(Abilities[Element ID], $Z29)</f>
        <v>5</v>
      </c>
      <c r="AB29" s="18" cm="1">
        <f t="array" aca="1" ref="AB29" ca="1">INDEX(Abilities[Stamina Cost], $Z29)</f>
        <v>5</v>
      </c>
      <c r="AC29" s="18" cm="1">
        <f t="array" aca="1" ref="AC29" ca="1">INDEX(Abilities[Min Damage], $Z29)</f>
        <v>11</v>
      </c>
      <c r="AD29" s="18" cm="1">
        <f t="array" aca="1" ref="AD29" ca="1">INDEX(Abilities[Max Damage], $Z29)</f>
        <v>16</v>
      </c>
      <c r="AE29" s="14">
        <f t="shared" ca="1" si="9"/>
        <v>19.961288203434464</v>
      </c>
      <c r="AF29" t="str" cm="1">
        <f t="array" aca="1" ref="AF29" ca="1">INDEX(Abilities[Special Effect], Z29)</f>
        <v>Vampire</v>
      </c>
      <c r="AG29" t="b" cm="1">
        <f t="array" aca="1" ref="AG29" ca="1">RAND() &lt;INDEX(Abilities[Effect Chance], Z29)*O29/100</f>
        <v>1</v>
      </c>
      <c r="AH29" t="str">
        <f t="shared" ca="1" si="10"/>
        <v>Vampire</v>
      </c>
      <c r="AI29" s="14">
        <f t="shared" ca="1" si="11"/>
        <v>19.961288203434464</v>
      </c>
      <c r="AJ29" t="b">
        <f t="shared" ca="1" si="12"/>
        <v>0</v>
      </c>
      <c r="AK29" t="b">
        <f ca="1">AND(AJ29, H29=COUNTA(Parties[Player Party]))</f>
        <v>0</v>
      </c>
      <c r="AL29" s="14" cm="1">
        <f t="array" aca="1" ref="AL29" ca="1">INDEX(ElementMultiplier, BL29, P29)*100/N29</f>
        <v>0.8</v>
      </c>
      <c r="AM29" s="14">
        <f t="shared" ca="1" si="0"/>
        <v>8</v>
      </c>
      <c r="AN29" s="18">
        <f t="shared" ca="1" si="32"/>
        <v>66.5</v>
      </c>
      <c r="AO29" s="18">
        <f t="shared" ca="1" si="13"/>
        <v>83</v>
      </c>
      <c r="AP29" s="18">
        <f t="shared" ca="1" si="14"/>
        <v>165</v>
      </c>
      <c r="AQ29" s="18">
        <f t="shared" ca="1" si="15"/>
        <v>113</v>
      </c>
      <c r="AR29" s="18">
        <f t="shared" ca="1" si="16"/>
        <v>110</v>
      </c>
      <c r="AS29">
        <f t="shared" ca="1" si="17"/>
        <v>1</v>
      </c>
      <c r="AT29" cm="1">
        <f t="array" aca="1" ref="AT29" ca="1">IF(AS29=AS28, AT28, INDEX(Parties[Opponent ID], AS29))</f>
        <v>12</v>
      </c>
      <c r="AU29" t="str" cm="1">
        <f t="array" aca="1" ref="AU29" ca="1">IF(AT29=AT28,AU28, INDEX(Monsters[Name], AT29))</f>
        <v>Gmooose</v>
      </c>
      <c r="AV29" cm="1">
        <f t="array" aca="1" ref="AV29" ca="1">IF(AND($AS29=$AS28, $CD28=""), BY28, INDEX(Monsters[Health], $AT29))</f>
        <v>121</v>
      </c>
      <c r="AW29" cm="1">
        <f t="array" aca="1" ref="AW29" ca="1">IF(AND($AS29=$AS28, $CD28=""), BZ28, INDEX(Monsters[Stamina], $AT29))</f>
        <v>126</v>
      </c>
      <c r="AX29" s="18" cm="1">
        <f t="array" aca="1" ref="AX29" ca="1">IF(AND($AS29=$AS28, $CD28=""), CA28, INDEX(Monsters[Attack], $AT29))</f>
        <v>70</v>
      </c>
      <c r="AY29" s="18" cm="1">
        <f t="array" aca="1" ref="AY29" ca="1">IF(AND($AS29=$AS28, $CD28=""), CB28, INDEX(Monsters[Defense], $AT29))</f>
        <v>154</v>
      </c>
      <c r="AZ29" s="18" cm="1">
        <f t="array" aca="1" ref="AZ29" ca="1">IF(AND($AS29=$AS28, $CD28=""), CC28, INDEX(Monsters[Luck], $AT29))</f>
        <v>100</v>
      </c>
      <c r="BA29" cm="1">
        <f t="array" aca="1" ref="BA29" ca="1">IF(AT29=AT28, BA28, MATCH(INDEX(Monsters[Element], AT29), Elements, 0))</f>
        <v>4</v>
      </c>
      <c r="BB29" s="4" cm="1">
        <f t="array" aca="1" ref="BB29" ca="1">INDEX(Monsters[Chance to Use 2], AT29)</f>
        <v>0.19999999999999996</v>
      </c>
      <c r="BC29" cm="1">
        <f t="array" aca="1" ref="BC29" ca="1">INDEX(Monsters[Ability 1 ID], AT29)</f>
        <v>3</v>
      </c>
      <c r="BD29" cm="1">
        <f t="array" aca="1" ref="BD29" ca="1">INDEX(Monsters[Ability 2 ID], AT29)</f>
        <v>2</v>
      </c>
      <c r="BE29" cm="1">
        <f t="array" aca="1" ref="BE29" ca="1">INDEX(Abilities[Stamina Cost], BC29)</f>
        <v>3</v>
      </c>
      <c r="BF29" cm="1">
        <f t="array" aca="1" ref="BF29" ca="1">INDEX(Abilities[Stamina Cost], BD29)</f>
        <v>3</v>
      </c>
      <c r="BG29">
        <f t="shared" ca="1" si="18"/>
        <v>1</v>
      </c>
      <c r="BH29">
        <f t="shared" ca="1" si="19"/>
        <v>3</v>
      </c>
      <c r="BI29">
        <f t="shared" ca="1" si="20"/>
        <v>3</v>
      </c>
      <c r="BJ29">
        <f t="shared" ca="1" si="21"/>
        <v>2</v>
      </c>
      <c r="BK29">
        <f t="shared" ca="1" si="22"/>
        <v>2</v>
      </c>
      <c r="BL29" s="18" cm="1">
        <f t="array" aca="1" ref="BL29" ca="1">INDEX(Abilities[Element ID], $BK29)</f>
        <v>1</v>
      </c>
      <c r="BM29" s="18" cm="1">
        <f t="array" aca="1" ref="BM29" ca="1">INDEX(Abilities[Stamina Cost], $BK29)</f>
        <v>3</v>
      </c>
      <c r="BN29" s="18" cm="1">
        <f t="array" aca="1" ref="BN29" ca="1">INDEX(Abilities[Min Damage], $BK29)</f>
        <v>8</v>
      </c>
      <c r="BO29" s="18" cm="1">
        <f t="array" aca="1" ref="BO29" ca="1">INDEX(Abilities[Max Damage], $BK29)</f>
        <v>13</v>
      </c>
      <c r="BP29" s="14">
        <f t="shared" ca="1" si="23"/>
        <v>8.1588351997251589</v>
      </c>
      <c r="BQ29" t="str" cm="1">
        <f t="array" aca="1" ref="BQ29" ca="1">INDEX(Abilities[Special Effect], BK29)</f>
        <v>Sunder</v>
      </c>
      <c r="BR29" t="b" cm="1">
        <f t="array" aca="1" ref="BR29" ca="1">RAND() &lt;INDEX(Abilities[Effect Chance], BK29)*AZ29/100</f>
        <v>1</v>
      </c>
      <c r="BS29" t="str">
        <f t="shared" ca="1" si="24"/>
        <v>Sunder</v>
      </c>
      <c r="BT29" s="14">
        <f t="shared" ca="1" si="25"/>
        <v>8.1588351997251589</v>
      </c>
      <c r="BU29" t="b">
        <f t="shared" ca="1" si="26"/>
        <v>0</v>
      </c>
      <c r="BV29" t="b">
        <f ca="1">AND(BU29, AS29=COUNTA(Parties[Opponent Party]))</f>
        <v>0</v>
      </c>
      <c r="BW29" s="14" cm="1">
        <f t="array" aca="1" ref="BW29" ca="1">INDEX(ElementMultiplier, AA29, BA29)*100/AY29</f>
        <v>0.97402597402597402</v>
      </c>
      <c r="BX29" s="18">
        <f t="shared" ca="1" si="1"/>
        <v>19</v>
      </c>
      <c r="BY29" s="18">
        <f t="shared" ca="1" si="2"/>
        <v>102</v>
      </c>
      <c r="BZ29" s="18">
        <f t="shared" ca="1" si="27"/>
        <v>123</v>
      </c>
      <c r="CA29" s="18">
        <f t="shared" ca="1" si="28"/>
        <v>70</v>
      </c>
      <c r="CB29" s="18">
        <f t="shared" ca="1" si="29"/>
        <v>154</v>
      </c>
      <c r="CC29" s="18">
        <f t="shared" ca="1" si="30"/>
        <v>100</v>
      </c>
      <c r="CD29" t="str">
        <f t="shared" ca="1" si="31"/>
        <v/>
      </c>
    </row>
    <row r="30" spans="3:82" x14ac:dyDescent="0.25">
      <c r="C30" t="s">
        <v>158</v>
      </c>
      <c r="F30" s="14"/>
      <c r="H30">
        <f t="shared" ca="1" si="3"/>
        <v>1</v>
      </c>
      <c r="I30" cm="1">
        <f t="array" aca="1" ref="I30" ca="1">IF(H30=H29, I29, INDEX(Parties[Player ID], H30))</f>
        <v>5</v>
      </c>
      <c r="J30" t="str" cm="1">
        <f t="array" aca="1" ref="J30" ca="1">IF(I30=I29,J29, INDEX(Monsters[Name], I30))</f>
        <v>Gunome</v>
      </c>
      <c r="K30" cm="1">
        <f t="array" aca="1" ref="K30" ca="1">IF(AND($H30=$H29, CD29=""), AN29, INDEX(Monsters[Health], $I30))</f>
        <v>66.5</v>
      </c>
      <c r="L30" cm="1">
        <f t="array" aca="1" ref="L30" ca="1">IF(AND($H30=$H29, $CD29=""), AO29, INDEX(Monsters[Stamina], $I30))</f>
        <v>83</v>
      </c>
      <c r="M30" s="18" cm="1">
        <f t="array" aca="1" ref="M30" ca="1">IF(AND($H30=$H29, $CD29=""), AP29, INDEX(Monsters[Attack], $I30))</f>
        <v>165</v>
      </c>
      <c r="N30" s="18" cm="1">
        <f t="array" aca="1" ref="N30" ca="1">IF(AND($H30=$H29, $CD29=""), AQ29, INDEX(Monsters[Defense], $I30))</f>
        <v>113</v>
      </c>
      <c r="O30" s="18" cm="1">
        <f t="array" aca="1" ref="O30" ca="1">IF(AND($H30=$H29, $CD29=""), AR29, INDEX(Monsters[Luck], $I30))</f>
        <v>110</v>
      </c>
      <c r="P30" cm="1">
        <f t="array" aca="1" ref="P30" ca="1">IF(I30=I29, P29, MATCH(INDEX(Monsters[Element], I30), Elements, 0))</f>
        <v>5</v>
      </c>
      <c r="Q30" s="4" cm="1">
        <f t="array" aca="1" ref="Q30" ca="1">INDEX(Monsters[Chance to Use 2], I30)</f>
        <v>0.4</v>
      </c>
      <c r="R30" cm="1">
        <f t="array" aca="1" ref="R30" ca="1">INDEX(Monsters[Ability 1 ID], I30)</f>
        <v>9</v>
      </c>
      <c r="S30" cm="1">
        <f t="array" aca="1" ref="S30" ca="1">INDEX(Monsters[Ability 2 ID], I30)</f>
        <v>10</v>
      </c>
      <c r="T30" cm="1">
        <f t="array" aca="1" ref="T30" ca="1">INDEX(Abilities[Stamina Cost], R30)</f>
        <v>5</v>
      </c>
      <c r="U30" cm="1">
        <f t="array" aca="1" ref="U30" ca="1">INDEX(Abilities[Stamina Cost], S30)</f>
        <v>12</v>
      </c>
      <c r="V30">
        <f t="shared" ca="1" si="4"/>
        <v>1</v>
      </c>
      <c r="W30">
        <f t="shared" ca="1" si="5"/>
        <v>5</v>
      </c>
      <c r="X30">
        <f t="shared" ca="1" si="6"/>
        <v>12</v>
      </c>
      <c r="Y30">
        <f t="shared" ca="1" si="7"/>
        <v>1</v>
      </c>
      <c r="Z30">
        <f t="shared" ca="1" si="8"/>
        <v>9</v>
      </c>
      <c r="AA30" s="18" cm="1">
        <f t="array" aca="1" ref="AA30" ca="1">INDEX(Abilities[Element ID], $Z30)</f>
        <v>5</v>
      </c>
      <c r="AB30" s="18" cm="1">
        <f t="array" aca="1" ref="AB30" ca="1">INDEX(Abilities[Stamina Cost], $Z30)</f>
        <v>5</v>
      </c>
      <c r="AC30" s="18" cm="1">
        <f t="array" aca="1" ref="AC30" ca="1">INDEX(Abilities[Min Damage], $Z30)</f>
        <v>11</v>
      </c>
      <c r="AD30" s="18" cm="1">
        <f t="array" aca="1" ref="AD30" ca="1">INDEX(Abilities[Max Damage], $Z30)</f>
        <v>16</v>
      </c>
      <c r="AE30" s="14">
        <f t="shared" ca="1" si="9"/>
        <v>22.039550878578272</v>
      </c>
      <c r="AF30" t="str" cm="1">
        <f t="array" aca="1" ref="AF30" ca="1">INDEX(Abilities[Special Effect], Z30)</f>
        <v>Vampire</v>
      </c>
      <c r="AG30" t="b" cm="1">
        <f t="array" aca="1" ref="AG30" ca="1">RAND() &lt;INDEX(Abilities[Effect Chance], Z30)*O30/100</f>
        <v>1</v>
      </c>
      <c r="AH30" t="str">
        <f t="shared" ca="1" si="10"/>
        <v>Vampire</v>
      </c>
      <c r="AI30" s="14">
        <f t="shared" ca="1" si="11"/>
        <v>22.039550878578272</v>
      </c>
      <c r="AJ30" t="b">
        <f t="shared" ca="1" si="12"/>
        <v>0</v>
      </c>
      <c r="AK30" t="b">
        <f ca="1">AND(AJ30, H30=COUNTA(Parties[Player Party]))</f>
        <v>0</v>
      </c>
      <c r="AL30" s="14" cm="1">
        <f t="array" aca="1" ref="AL30" ca="1">INDEX(ElementMultiplier, BL30, P30)*100/N30</f>
        <v>1.1061946902654867</v>
      </c>
      <c r="AM30" s="14">
        <f t="shared" ca="1" si="0"/>
        <v>3</v>
      </c>
      <c r="AN30" s="18">
        <f t="shared" ca="1" si="32"/>
        <v>74</v>
      </c>
      <c r="AO30" s="18">
        <f t="shared" ca="1" si="13"/>
        <v>78</v>
      </c>
      <c r="AP30" s="18">
        <f t="shared" ca="1" si="14"/>
        <v>165</v>
      </c>
      <c r="AQ30" s="18">
        <f t="shared" ca="1" si="15"/>
        <v>113</v>
      </c>
      <c r="AR30" s="18">
        <f t="shared" ca="1" si="16"/>
        <v>110</v>
      </c>
      <c r="AS30">
        <f t="shared" ca="1" si="17"/>
        <v>1</v>
      </c>
      <c r="AT30" cm="1">
        <f t="array" aca="1" ref="AT30" ca="1">IF(AS30=AS29, AT29, INDEX(Parties[Opponent ID], AS30))</f>
        <v>12</v>
      </c>
      <c r="AU30" t="str" cm="1">
        <f t="array" aca="1" ref="AU30" ca="1">IF(AT30=AT29,AU29, INDEX(Monsters[Name], AT30))</f>
        <v>Gmooose</v>
      </c>
      <c r="AV30" cm="1">
        <f t="array" aca="1" ref="AV30" ca="1">IF(AND($AS30=$AS29, $CD29=""), BY29, INDEX(Monsters[Health], $AT30))</f>
        <v>102</v>
      </c>
      <c r="AW30" cm="1">
        <f t="array" aca="1" ref="AW30" ca="1">IF(AND($AS30=$AS29, $CD29=""), BZ29, INDEX(Monsters[Stamina], $AT30))</f>
        <v>123</v>
      </c>
      <c r="AX30" s="18" cm="1">
        <f t="array" aca="1" ref="AX30" ca="1">IF(AND($AS30=$AS29, $CD29=""), CA29, INDEX(Monsters[Attack], $AT30))</f>
        <v>70</v>
      </c>
      <c r="AY30" s="18" cm="1">
        <f t="array" aca="1" ref="AY30" ca="1">IF(AND($AS30=$AS29, $CD29=""), CB29, INDEX(Monsters[Defense], $AT30))</f>
        <v>154</v>
      </c>
      <c r="AZ30" s="18" cm="1">
        <f t="array" aca="1" ref="AZ30" ca="1">IF(AND($AS30=$AS29, $CD29=""), CC29, INDEX(Monsters[Luck], $AT30))</f>
        <v>100</v>
      </c>
      <c r="BA30" cm="1">
        <f t="array" aca="1" ref="BA30" ca="1">IF(AT30=AT29, BA29, MATCH(INDEX(Monsters[Element], AT30), Elements, 0))</f>
        <v>4</v>
      </c>
      <c r="BB30" s="4" cm="1">
        <f t="array" aca="1" ref="BB30" ca="1">INDEX(Monsters[Chance to Use 2], AT30)</f>
        <v>0.19999999999999996</v>
      </c>
      <c r="BC30" cm="1">
        <f t="array" aca="1" ref="BC30" ca="1">INDEX(Monsters[Ability 1 ID], AT30)</f>
        <v>3</v>
      </c>
      <c r="BD30" cm="1">
        <f t="array" aca="1" ref="BD30" ca="1">INDEX(Monsters[Ability 2 ID], AT30)</f>
        <v>2</v>
      </c>
      <c r="BE30" cm="1">
        <f t="array" aca="1" ref="BE30" ca="1">INDEX(Abilities[Stamina Cost], BC30)</f>
        <v>3</v>
      </c>
      <c r="BF30" cm="1">
        <f t="array" aca="1" ref="BF30" ca="1">INDEX(Abilities[Stamina Cost], BD30)</f>
        <v>3</v>
      </c>
      <c r="BG30">
        <f t="shared" ca="1" si="18"/>
        <v>1</v>
      </c>
      <c r="BH30">
        <f t="shared" ca="1" si="19"/>
        <v>3</v>
      </c>
      <c r="BI30">
        <f t="shared" ca="1" si="20"/>
        <v>3</v>
      </c>
      <c r="BJ30">
        <f t="shared" ca="1" si="21"/>
        <v>1</v>
      </c>
      <c r="BK30">
        <f t="shared" ca="1" si="22"/>
        <v>3</v>
      </c>
      <c r="BL30" s="18" cm="1">
        <f t="array" aca="1" ref="BL30" ca="1">INDEX(Abilities[Element ID], $BK30)</f>
        <v>4</v>
      </c>
      <c r="BM30" s="18" cm="1">
        <f t="array" aca="1" ref="BM30" ca="1">INDEX(Abilities[Stamina Cost], $BK30)</f>
        <v>3</v>
      </c>
      <c r="BN30" s="18" cm="1">
        <f t="array" aca="1" ref="BN30" ca="1">INDEX(Abilities[Min Damage], $BK30)</f>
        <v>4</v>
      </c>
      <c r="BO30" s="18" cm="1">
        <f t="array" aca="1" ref="BO30" ca="1">INDEX(Abilities[Max Damage], $BK30)</f>
        <v>8</v>
      </c>
      <c r="BP30" s="14">
        <f t="shared" ca="1" si="23"/>
        <v>3.44725379722462</v>
      </c>
      <c r="BQ30" t="str" cm="1">
        <f t="array" aca="1" ref="BQ30" ca="1">INDEX(Abilities[Special Effect], BK30)</f>
        <v>Fortify</v>
      </c>
      <c r="BR30" t="b" cm="1">
        <f t="array" aca="1" ref="BR30" ca="1">RAND() &lt;INDEX(Abilities[Effect Chance], BK30)*AZ30/100</f>
        <v>1</v>
      </c>
      <c r="BS30" t="str">
        <f t="shared" ca="1" si="24"/>
        <v>Fortify</v>
      </c>
      <c r="BT30" s="14">
        <f t="shared" ca="1" si="25"/>
        <v>3.44725379722462</v>
      </c>
      <c r="BU30" t="b">
        <f t="shared" ca="1" si="26"/>
        <v>0</v>
      </c>
      <c r="BV30" t="b">
        <f ca="1">AND(BU30, AS30=COUNTA(Parties[Opponent Party]))</f>
        <v>0</v>
      </c>
      <c r="BW30" s="14" cm="1">
        <f t="array" aca="1" ref="BW30" ca="1">INDEX(ElementMultiplier, AA30, BA30)*100/AY30</f>
        <v>0.97402597402597402</v>
      </c>
      <c r="BX30" s="18">
        <f t="shared" ca="1" si="1"/>
        <v>21</v>
      </c>
      <c r="BY30" s="18">
        <f t="shared" ca="1" si="2"/>
        <v>81</v>
      </c>
      <c r="BZ30" s="18">
        <f t="shared" ca="1" si="27"/>
        <v>120</v>
      </c>
      <c r="CA30" s="18">
        <f t="shared" ca="1" si="28"/>
        <v>70</v>
      </c>
      <c r="CB30" s="18">
        <f t="shared" ca="1" si="29"/>
        <v>169</v>
      </c>
      <c r="CC30" s="18">
        <f t="shared" ca="1" si="30"/>
        <v>100</v>
      </c>
      <c r="CD30" t="str">
        <f t="shared" ca="1" si="31"/>
        <v/>
      </c>
    </row>
    <row r="31" spans="3:82" x14ac:dyDescent="0.25">
      <c r="C31" t="s">
        <v>158</v>
      </c>
      <c r="H31">
        <f t="shared" ca="1" si="3"/>
        <v>1</v>
      </c>
      <c r="I31" cm="1">
        <f t="array" aca="1" ref="I31" ca="1">IF(H31=H30, I30, INDEX(Parties[Player ID], H31))</f>
        <v>5</v>
      </c>
      <c r="J31" t="str" cm="1">
        <f t="array" aca="1" ref="J31" ca="1">IF(I31=I30,J30, INDEX(Monsters[Name], I31))</f>
        <v>Gunome</v>
      </c>
      <c r="K31" cm="1">
        <f t="array" aca="1" ref="K31" ca="1">IF(AND($H31=$H30, CD30=""), AN30, INDEX(Monsters[Health], $I31))</f>
        <v>74</v>
      </c>
      <c r="L31" cm="1">
        <f t="array" aca="1" ref="L31" ca="1">IF(AND($H31=$H30, $CD30=""), AO30, INDEX(Monsters[Stamina], $I31))</f>
        <v>78</v>
      </c>
      <c r="M31" s="18" cm="1">
        <f t="array" aca="1" ref="M31" ca="1">IF(AND($H31=$H30, $CD30=""), AP30, INDEX(Monsters[Attack], $I31))</f>
        <v>165</v>
      </c>
      <c r="N31" s="18" cm="1">
        <f t="array" aca="1" ref="N31" ca="1">IF(AND($H31=$H30, $CD30=""), AQ30, INDEX(Monsters[Defense], $I31))</f>
        <v>113</v>
      </c>
      <c r="O31" s="18" cm="1">
        <f t="array" aca="1" ref="O31" ca="1">IF(AND($H31=$H30, $CD30=""), AR30, INDEX(Monsters[Luck], $I31))</f>
        <v>110</v>
      </c>
      <c r="P31" cm="1">
        <f t="array" aca="1" ref="P31" ca="1">IF(I31=I30, P30, MATCH(INDEX(Monsters[Element], I31), Elements, 0))</f>
        <v>5</v>
      </c>
      <c r="Q31" s="4" cm="1">
        <f t="array" aca="1" ref="Q31" ca="1">INDEX(Monsters[Chance to Use 2], I31)</f>
        <v>0.4</v>
      </c>
      <c r="R31" cm="1">
        <f t="array" aca="1" ref="R31" ca="1">INDEX(Monsters[Ability 1 ID], I31)</f>
        <v>9</v>
      </c>
      <c r="S31" cm="1">
        <f t="array" aca="1" ref="S31" ca="1">INDEX(Monsters[Ability 2 ID], I31)</f>
        <v>10</v>
      </c>
      <c r="T31" cm="1">
        <f t="array" aca="1" ref="T31" ca="1">INDEX(Abilities[Stamina Cost], R31)</f>
        <v>5</v>
      </c>
      <c r="U31" cm="1">
        <f t="array" aca="1" ref="U31" ca="1">INDEX(Abilities[Stamina Cost], S31)</f>
        <v>12</v>
      </c>
      <c r="V31">
        <f t="shared" ca="1" si="4"/>
        <v>1</v>
      </c>
      <c r="W31">
        <f t="shared" ca="1" si="5"/>
        <v>5</v>
      </c>
      <c r="X31">
        <f t="shared" ca="1" si="6"/>
        <v>12</v>
      </c>
      <c r="Y31">
        <f t="shared" ca="1" si="7"/>
        <v>1</v>
      </c>
      <c r="Z31">
        <f t="shared" ca="1" si="8"/>
        <v>9</v>
      </c>
      <c r="AA31" s="18" cm="1">
        <f t="array" aca="1" ref="AA31" ca="1">INDEX(Abilities[Element ID], $Z31)</f>
        <v>5</v>
      </c>
      <c r="AB31" s="18" cm="1">
        <f t="array" aca="1" ref="AB31" ca="1">INDEX(Abilities[Stamina Cost], $Z31)</f>
        <v>5</v>
      </c>
      <c r="AC31" s="18" cm="1">
        <f t="array" aca="1" ref="AC31" ca="1">INDEX(Abilities[Min Damage], $Z31)</f>
        <v>11</v>
      </c>
      <c r="AD31" s="18" cm="1">
        <f t="array" aca="1" ref="AD31" ca="1">INDEX(Abilities[Max Damage], $Z31)</f>
        <v>16</v>
      </c>
      <c r="AE31" s="14">
        <f t="shared" ca="1" si="9"/>
        <v>21.238593317044494</v>
      </c>
      <c r="AF31" t="str" cm="1">
        <f t="array" aca="1" ref="AF31" ca="1">INDEX(Abilities[Special Effect], Z31)</f>
        <v>Vampire</v>
      </c>
      <c r="AG31" t="b" cm="1">
        <f t="array" aca="1" ref="AG31" ca="1">RAND() &lt;INDEX(Abilities[Effect Chance], Z31)*O31/100</f>
        <v>1</v>
      </c>
      <c r="AH31" t="str">
        <f t="shared" ca="1" si="10"/>
        <v>Vampire</v>
      </c>
      <c r="AI31" s="14">
        <f t="shared" ca="1" si="11"/>
        <v>21.238593317044494</v>
      </c>
      <c r="AJ31" t="b">
        <f t="shared" ca="1" si="12"/>
        <v>0</v>
      </c>
      <c r="AK31" t="b">
        <f ca="1">AND(AJ31, H31=COUNTA(Parties[Player Party]))</f>
        <v>0</v>
      </c>
      <c r="AL31" s="14" cm="1">
        <f t="array" aca="1" ref="AL31" ca="1">INDEX(ElementMultiplier, BL31, P31)*100/N31</f>
        <v>1.1061946902654867</v>
      </c>
      <c r="AM31" s="14">
        <f t="shared" ca="1" si="0"/>
        <v>4</v>
      </c>
      <c r="AN31" s="18">
        <f t="shared" ca="1" si="32"/>
        <v>79.5</v>
      </c>
      <c r="AO31" s="18">
        <f t="shared" ca="1" si="13"/>
        <v>73</v>
      </c>
      <c r="AP31" s="18">
        <f t="shared" ca="1" si="14"/>
        <v>165</v>
      </c>
      <c r="AQ31" s="18">
        <f t="shared" ca="1" si="15"/>
        <v>113</v>
      </c>
      <c r="AR31" s="18">
        <f t="shared" ca="1" si="16"/>
        <v>110</v>
      </c>
      <c r="AS31">
        <f t="shared" ca="1" si="17"/>
        <v>1</v>
      </c>
      <c r="AT31" cm="1">
        <f t="array" aca="1" ref="AT31" ca="1">IF(AS31=AS30, AT30, INDEX(Parties[Opponent ID], AS31))</f>
        <v>12</v>
      </c>
      <c r="AU31" t="str" cm="1">
        <f t="array" aca="1" ref="AU31" ca="1">IF(AT31=AT30,AU30, INDEX(Monsters[Name], AT31))</f>
        <v>Gmooose</v>
      </c>
      <c r="AV31" cm="1">
        <f t="array" aca="1" ref="AV31" ca="1">IF(AND($AS31=$AS30, $CD30=""), BY30, INDEX(Monsters[Health], $AT31))</f>
        <v>81</v>
      </c>
      <c r="AW31" cm="1">
        <f t="array" aca="1" ref="AW31" ca="1">IF(AND($AS31=$AS30, $CD30=""), BZ30, INDEX(Monsters[Stamina], $AT31))</f>
        <v>120</v>
      </c>
      <c r="AX31" s="18" cm="1">
        <f t="array" aca="1" ref="AX31" ca="1">IF(AND($AS31=$AS30, $CD30=""), CA30, INDEX(Monsters[Attack], $AT31))</f>
        <v>70</v>
      </c>
      <c r="AY31" s="18" cm="1">
        <f t="array" aca="1" ref="AY31" ca="1">IF(AND($AS31=$AS30, $CD30=""), CB30, INDEX(Monsters[Defense], $AT31))</f>
        <v>169</v>
      </c>
      <c r="AZ31" s="18" cm="1">
        <f t="array" aca="1" ref="AZ31" ca="1">IF(AND($AS31=$AS30, $CD30=""), CC30, INDEX(Monsters[Luck], $AT31))</f>
        <v>100</v>
      </c>
      <c r="BA31" cm="1">
        <f t="array" aca="1" ref="BA31" ca="1">IF(AT31=AT30, BA30, MATCH(INDEX(Monsters[Element], AT31), Elements, 0))</f>
        <v>4</v>
      </c>
      <c r="BB31" s="4" cm="1">
        <f t="array" aca="1" ref="BB31" ca="1">INDEX(Monsters[Chance to Use 2], AT31)</f>
        <v>0.19999999999999996</v>
      </c>
      <c r="BC31" cm="1">
        <f t="array" aca="1" ref="BC31" ca="1">INDEX(Monsters[Ability 1 ID], AT31)</f>
        <v>3</v>
      </c>
      <c r="BD31" cm="1">
        <f t="array" aca="1" ref="BD31" ca="1">INDEX(Monsters[Ability 2 ID], AT31)</f>
        <v>2</v>
      </c>
      <c r="BE31" cm="1">
        <f t="array" aca="1" ref="BE31" ca="1">INDEX(Abilities[Stamina Cost], BC31)</f>
        <v>3</v>
      </c>
      <c r="BF31" cm="1">
        <f t="array" aca="1" ref="BF31" ca="1">INDEX(Abilities[Stamina Cost], BD31)</f>
        <v>3</v>
      </c>
      <c r="BG31">
        <f t="shared" ca="1" si="18"/>
        <v>1</v>
      </c>
      <c r="BH31">
        <f t="shared" ca="1" si="19"/>
        <v>3</v>
      </c>
      <c r="BI31">
        <f t="shared" ca="1" si="20"/>
        <v>3</v>
      </c>
      <c r="BJ31">
        <f t="shared" ca="1" si="21"/>
        <v>1</v>
      </c>
      <c r="BK31">
        <f t="shared" ca="1" si="22"/>
        <v>3</v>
      </c>
      <c r="BL31" s="18" cm="1">
        <f t="array" aca="1" ref="BL31" ca="1">INDEX(Abilities[Element ID], $BK31)</f>
        <v>4</v>
      </c>
      <c r="BM31" s="18" cm="1">
        <f t="array" aca="1" ref="BM31" ca="1">INDEX(Abilities[Stamina Cost], $BK31)</f>
        <v>3</v>
      </c>
      <c r="BN31" s="18" cm="1">
        <f t="array" aca="1" ref="BN31" ca="1">INDEX(Abilities[Min Damage], $BK31)</f>
        <v>4</v>
      </c>
      <c r="BO31" s="18" cm="1">
        <f t="array" aca="1" ref="BO31" ca="1">INDEX(Abilities[Max Damage], $BK31)</f>
        <v>8</v>
      </c>
      <c r="BP31" s="14">
        <f t="shared" ca="1" si="23"/>
        <v>4.4807629909210878</v>
      </c>
      <c r="BQ31" t="str" cm="1">
        <f t="array" aca="1" ref="BQ31" ca="1">INDEX(Abilities[Special Effect], BK31)</f>
        <v>Fortify</v>
      </c>
      <c r="BR31" t="b" cm="1">
        <f t="array" aca="1" ref="BR31" ca="1">RAND() &lt;INDEX(Abilities[Effect Chance], BK31)*AZ31/100</f>
        <v>1</v>
      </c>
      <c r="BS31" t="str">
        <f t="shared" ca="1" si="24"/>
        <v>Fortify</v>
      </c>
      <c r="BT31" s="14">
        <f t="shared" ca="1" si="25"/>
        <v>4.4807629909210878</v>
      </c>
      <c r="BU31" t="b">
        <f t="shared" ca="1" si="26"/>
        <v>0</v>
      </c>
      <c r="BV31" t="b">
        <f ca="1">AND(BU31, AS31=COUNTA(Parties[Opponent Party]))</f>
        <v>0</v>
      </c>
      <c r="BW31" s="14" cm="1">
        <f t="array" aca="1" ref="BW31" ca="1">INDEX(ElementMultiplier, AA31, BA31)*100/AY31</f>
        <v>0.8875739644970414</v>
      </c>
      <c r="BX31" s="18">
        <f t="shared" ca="1" si="1"/>
        <v>19</v>
      </c>
      <c r="BY31" s="18">
        <f t="shared" ca="1" si="2"/>
        <v>62</v>
      </c>
      <c r="BZ31" s="18">
        <f t="shared" ca="1" si="27"/>
        <v>117</v>
      </c>
      <c r="CA31" s="18">
        <f t="shared" ca="1" si="28"/>
        <v>70</v>
      </c>
      <c r="CB31" s="18">
        <f t="shared" ca="1" si="29"/>
        <v>186</v>
      </c>
      <c r="CC31" s="18">
        <f t="shared" ca="1" si="30"/>
        <v>100</v>
      </c>
      <c r="CD31" t="str">
        <f t="shared" ca="1" si="31"/>
        <v/>
      </c>
    </row>
    <row r="32" spans="3:82" x14ac:dyDescent="0.25">
      <c r="H32">
        <f t="shared" ca="1" si="3"/>
        <v>1</v>
      </c>
      <c r="I32" cm="1">
        <f t="array" aca="1" ref="I32" ca="1">IF(H32=H31, I31, INDEX(Parties[Player ID], H32))</f>
        <v>5</v>
      </c>
      <c r="J32" t="str" cm="1">
        <f t="array" aca="1" ref="J32" ca="1">IF(I32=I31,J31, INDEX(Monsters[Name], I32))</f>
        <v>Gunome</v>
      </c>
      <c r="K32" cm="1">
        <f t="array" aca="1" ref="K32" ca="1">IF(AND($H32=$H31, CD31=""), AN31, INDEX(Monsters[Health], $I32))</f>
        <v>79.5</v>
      </c>
      <c r="L32" cm="1">
        <f t="array" aca="1" ref="L32" ca="1">IF(AND($H32=$H31, $CD31=""), AO31, INDEX(Monsters[Stamina], $I32))</f>
        <v>73</v>
      </c>
      <c r="M32" s="18" cm="1">
        <f t="array" aca="1" ref="M32" ca="1">IF(AND($H32=$H31, $CD31=""), AP31, INDEX(Monsters[Attack], $I32))</f>
        <v>165</v>
      </c>
      <c r="N32" s="18" cm="1">
        <f t="array" aca="1" ref="N32" ca="1">IF(AND($H32=$H31, $CD31=""), AQ31, INDEX(Monsters[Defense], $I32))</f>
        <v>113</v>
      </c>
      <c r="O32" s="18" cm="1">
        <f t="array" aca="1" ref="O32" ca="1">IF(AND($H32=$H31, $CD31=""), AR31, INDEX(Monsters[Luck], $I32))</f>
        <v>110</v>
      </c>
      <c r="P32" cm="1">
        <f t="array" aca="1" ref="P32" ca="1">IF(I32=I31, P31, MATCH(INDEX(Monsters[Element], I32), Elements, 0))</f>
        <v>5</v>
      </c>
      <c r="Q32" s="4" cm="1">
        <f t="array" aca="1" ref="Q32" ca="1">INDEX(Monsters[Chance to Use 2], I32)</f>
        <v>0.4</v>
      </c>
      <c r="R32" cm="1">
        <f t="array" aca="1" ref="R32" ca="1">INDEX(Monsters[Ability 1 ID], I32)</f>
        <v>9</v>
      </c>
      <c r="S32" cm="1">
        <f t="array" aca="1" ref="S32" ca="1">INDEX(Monsters[Ability 2 ID], I32)</f>
        <v>10</v>
      </c>
      <c r="T32" cm="1">
        <f t="array" aca="1" ref="T32" ca="1">INDEX(Abilities[Stamina Cost], R32)</f>
        <v>5</v>
      </c>
      <c r="U32" cm="1">
        <f t="array" aca="1" ref="U32" ca="1">INDEX(Abilities[Stamina Cost], S32)</f>
        <v>12</v>
      </c>
      <c r="V32">
        <f t="shared" ca="1" si="4"/>
        <v>1</v>
      </c>
      <c r="W32">
        <f t="shared" ca="1" si="5"/>
        <v>5</v>
      </c>
      <c r="X32">
        <f t="shared" ca="1" si="6"/>
        <v>12</v>
      </c>
      <c r="Y32">
        <f t="shared" ca="1" si="7"/>
        <v>1</v>
      </c>
      <c r="Z32">
        <f t="shared" ca="1" si="8"/>
        <v>9</v>
      </c>
      <c r="AA32" s="18" cm="1">
        <f t="array" aca="1" ref="AA32" ca="1">INDEX(Abilities[Element ID], $Z32)</f>
        <v>5</v>
      </c>
      <c r="AB32" s="18" cm="1">
        <f t="array" aca="1" ref="AB32" ca="1">INDEX(Abilities[Stamina Cost], $Z32)</f>
        <v>5</v>
      </c>
      <c r="AC32" s="18" cm="1">
        <f t="array" aca="1" ref="AC32" ca="1">INDEX(Abilities[Min Damage], $Z32)</f>
        <v>11</v>
      </c>
      <c r="AD32" s="18" cm="1">
        <f t="array" aca="1" ref="AD32" ca="1">INDEX(Abilities[Max Damage], $Z32)</f>
        <v>16</v>
      </c>
      <c r="AE32" s="14">
        <f t="shared" ca="1" si="9"/>
        <v>23.578952138608432</v>
      </c>
      <c r="AF32" t="str" cm="1">
        <f t="array" aca="1" ref="AF32" ca="1">INDEX(Abilities[Special Effect], Z32)</f>
        <v>Vampire</v>
      </c>
      <c r="AG32" t="b" cm="1">
        <f t="array" aca="1" ref="AG32" ca="1">RAND() &lt;INDEX(Abilities[Effect Chance], Z32)*O32/100</f>
        <v>1</v>
      </c>
      <c r="AH32" t="str">
        <f t="shared" ca="1" si="10"/>
        <v>Vampire</v>
      </c>
      <c r="AI32" s="14">
        <f t="shared" ca="1" si="11"/>
        <v>23.578952138608432</v>
      </c>
      <c r="AJ32" t="b">
        <f t="shared" ca="1" si="12"/>
        <v>0</v>
      </c>
      <c r="AK32" t="b">
        <f ca="1">AND(AJ32, H32=COUNTA(Parties[Player Party]))</f>
        <v>0</v>
      </c>
      <c r="AL32" s="14" cm="1">
        <f t="array" aca="1" ref="AL32" ca="1">INDEX(ElementMultiplier, BL32, P32)*100/N32</f>
        <v>0.88495575221238942</v>
      </c>
      <c r="AM32" s="14">
        <f t="shared" ca="1" si="0"/>
        <v>7</v>
      </c>
      <c r="AN32" s="18">
        <f t="shared" ca="1" si="32"/>
        <v>82</v>
      </c>
      <c r="AO32" s="18">
        <f t="shared" ca="1" si="13"/>
        <v>68</v>
      </c>
      <c r="AP32" s="18">
        <f t="shared" ca="1" si="14"/>
        <v>165</v>
      </c>
      <c r="AQ32" s="18">
        <f t="shared" ca="1" si="15"/>
        <v>113</v>
      </c>
      <c r="AR32" s="18">
        <f t="shared" ca="1" si="16"/>
        <v>110</v>
      </c>
      <c r="AS32">
        <f t="shared" ca="1" si="17"/>
        <v>1</v>
      </c>
      <c r="AT32" cm="1">
        <f t="array" aca="1" ref="AT32" ca="1">IF(AS32=AS31, AT31, INDEX(Parties[Opponent ID], AS32))</f>
        <v>12</v>
      </c>
      <c r="AU32" t="str" cm="1">
        <f t="array" aca="1" ref="AU32" ca="1">IF(AT32=AT31,AU31, INDEX(Monsters[Name], AT32))</f>
        <v>Gmooose</v>
      </c>
      <c r="AV32" cm="1">
        <f t="array" aca="1" ref="AV32" ca="1">IF(AND($AS32=$AS31, $CD31=""), BY31, INDEX(Monsters[Health], $AT32))</f>
        <v>62</v>
      </c>
      <c r="AW32" cm="1">
        <f t="array" aca="1" ref="AW32" ca="1">IF(AND($AS32=$AS31, $CD31=""), BZ31, INDEX(Monsters[Stamina], $AT32))</f>
        <v>117</v>
      </c>
      <c r="AX32" s="18" cm="1">
        <f t="array" aca="1" ref="AX32" ca="1">IF(AND($AS32=$AS31, $CD31=""), CA31, INDEX(Monsters[Attack], $AT32))</f>
        <v>70</v>
      </c>
      <c r="AY32" s="18" cm="1">
        <f t="array" aca="1" ref="AY32" ca="1">IF(AND($AS32=$AS31, $CD31=""), CB31, INDEX(Monsters[Defense], $AT32))</f>
        <v>186</v>
      </c>
      <c r="AZ32" s="18" cm="1">
        <f t="array" aca="1" ref="AZ32" ca="1">IF(AND($AS32=$AS31, $CD31=""), CC31, INDEX(Monsters[Luck], $AT32))</f>
        <v>100</v>
      </c>
      <c r="BA32" cm="1">
        <f t="array" aca="1" ref="BA32" ca="1">IF(AT32=AT31, BA31, MATCH(INDEX(Monsters[Element], AT32), Elements, 0))</f>
        <v>4</v>
      </c>
      <c r="BB32" s="4" cm="1">
        <f t="array" aca="1" ref="BB32" ca="1">INDEX(Monsters[Chance to Use 2], AT32)</f>
        <v>0.19999999999999996</v>
      </c>
      <c r="BC32" cm="1">
        <f t="array" aca="1" ref="BC32" ca="1">INDEX(Monsters[Ability 1 ID], AT32)</f>
        <v>3</v>
      </c>
      <c r="BD32" cm="1">
        <f t="array" aca="1" ref="BD32" ca="1">INDEX(Monsters[Ability 2 ID], AT32)</f>
        <v>2</v>
      </c>
      <c r="BE32" cm="1">
        <f t="array" aca="1" ref="BE32" ca="1">INDEX(Abilities[Stamina Cost], BC32)</f>
        <v>3</v>
      </c>
      <c r="BF32" cm="1">
        <f t="array" aca="1" ref="BF32" ca="1">INDEX(Abilities[Stamina Cost], BD32)</f>
        <v>3</v>
      </c>
      <c r="BG32">
        <f t="shared" ca="1" si="18"/>
        <v>1</v>
      </c>
      <c r="BH32">
        <f t="shared" ca="1" si="19"/>
        <v>3</v>
      </c>
      <c r="BI32">
        <f t="shared" ca="1" si="20"/>
        <v>3</v>
      </c>
      <c r="BJ32">
        <f t="shared" ca="1" si="21"/>
        <v>2</v>
      </c>
      <c r="BK32">
        <f t="shared" ca="1" si="22"/>
        <v>2</v>
      </c>
      <c r="BL32" s="18" cm="1">
        <f t="array" aca="1" ref="BL32" ca="1">INDEX(Abilities[Element ID], $BK32)</f>
        <v>1</v>
      </c>
      <c r="BM32" s="18" cm="1">
        <f t="array" aca="1" ref="BM32" ca="1">INDEX(Abilities[Stamina Cost], $BK32)</f>
        <v>3</v>
      </c>
      <c r="BN32" s="18" cm="1">
        <f t="array" aca="1" ref="BN32" ca="1">INDEX(Abilities[Min Damage], $BK32)</f>
        <v>8</v>
      </c>
      <c r="BO32" s="18" cm="1">
        <f t="array" aca="1" ref="BO32" ca="1">INDEX(Abilities[Max Damage], $BK32)</f>
        <v>13</v>
      </c>
      <c r="BP32" s="14">
        <f t="shared" ca="1" si="23"/>
        <v>6.8977827437439911</v>
      </c>
      <c r="BQ32" t="str" cm="1">
        <f t="array" aca="1" ref="BQ32" ca="1">INDEX(Abilities[Special Effect], BK32)</f>
        <v>Sunder</v>
      </c>
      <c r="BR32" t="b" cm="1">
        <f t="array" aca="1" ref="BR32" ca="1">RAND() &lt;INDEX(Abilities[Effect Chance], BK32)*AZ32/100</f>
        <v>0</v>
      </c>
      <c r="BS32" t="str">
        <f t="shared" ca="1" si="24"/>
        <v/>
      </c>
      <c r="BT32" s="14">
        <f t="shared" ca="1" si="25"/>
        <v>6.8977827437439911</v>
      </c>
      <c r="BU32" t="b">
        <f t="shared" ca="1" si="26"/>
        <v>0</v>
      </c>
      <c r="BV32" t="b">
        <f ca="1">AND(BU32, AS32=COUNTA(Parties[Opponent Party]))</f>
        <v>0</v>
      </c>
      <c r="BW32" s="14" cm="1">
        <f t="array" aca="1" ref="BW32" ca="1">INDEX(ElementMultiplier, AA32, BA32)*100/AY32</f>
        <v>0.80645161290322576</v>
      </c>
      <c r="BX32" s="18">
        <f t="shared" ca="1" si="1"/>
        <v>19</v>
      </c>
      <c r="BY32" s="18">
        <f t="shared" ca="1" si="2"/>
        <v>43</v>
      </c>
      <c r="BZ32" s="18">
        <f t="shared" ca="1" si="27"/>
        <v>114</v>
      </c>
      <c r="CA32" s="18">
        <f t="shared" ca="1" si="28"/>
        <v>70</v>
      </c>
      <c r="CB32" s="18">
        <f t="shared" ca="1" si="29"/>
        <v>186</v>
      </c>
      <c r="CC32" s="18">
        <f t="shared" ca="1" si="30"/>
        <v>100</v>
      </c>
      <c r="CD32" t="str">
        <f t="shared" ca="1" si="31"/>
        <v/>
      </c>
    </row>
    <row r="33" spans="5:82" x14ac:dyDescent="0.25">
      <c r="E33" s="14"/>
      <c r="H33">
        <f t="shared" ca="1" si="3"/>
        <v>1</v>
      </c>
      <c r="I33" cm="1">
        <f t="array" aca="1" ref="I33" ca="1">IF(H33=H32, I32, INDEX(Parties[Player ID], H33))</f>
        <v>5</v>
      </c>
      <c r="J33" t="str" cm="1">
        <f t="array" aca="1" ref="J33" ca="1">IF(I33=I32,J32, INDEX(Monsters[Name], I33))</f>
        <v>Gunome</v>
      </c>
      <c r="K33" cm="1">
        <f t="array" aca="1" ref="K33" ca="1">IF(AND($H33=$H32, CD32=""), AN32, INDEX(Monsters[Health], $I33))</f>
        <v>82</v>
      </c>
      <c r="L33" cm="1">
        <f t="array" aca="1" ref="L33" ca="1">IF(AND($H33=$H32, $CD32=""), AO32, INDEX(Monsters[Stamina], $I33))</f>
        <v>68</v>
      </c>
      <c r="M33" s="18" cm="1">
        <f t="array" aca="1" ref="M33" ca="1">IF(AND($H33=$H32, $CD32=""), AP32, INDEX(Monsters[Attack], $I33))</f>
        <v>165</v>
      </c>
      <c r="N33" s="18" cm="1">
        <f t="array" aca="1" ref="N33" ca="1">IF(AND($H33=$H32, $CD32=""), AQ32, INDEX(Monsters[Defense], $I33))</f>
        <v>113</v>
      </c>
      <c r="O33" s="18" cm="1">
        <f t="array" aca="1" ref="O33" ca="1">IF(AND($H33=$H32, $CD32=""), AR32, INDEX(Monsters[Luck], $I33))</f>
        <v>110</v>
      </c>
      <c r="P33" cm="1">
        <f t="array" aca="1" ref="P33" ca="1">IF(I33=I32, P32, MATCH(INDEX(Monsters[Element], I33), Elements, 0))</f>
        <v>5</v>
      </c>
      <c r="Q33" s="4" cm="1">
        <f t="array" aca="1" ref="Q33" ca="1">INDEX(Monsters[Chance to Use 2], I33)</f>
        <v>0.4</v>
      </c>
      <c r="R33" cm="1">
        <f t="array" aca="1" ref="R33" ca="1">INDEX(Monsters[Ability 1 ID], I33)</f>
        <v>9</v>
      </c>
      <c r="S33" cm="1">
        <f t="array" aca="1" ref="S33" ca="1">INDEX(Monsters[Ability 2 ID], I33)</f>
        <v>10</v>
      </c>
      <c r="T33" cm="1">
        <f t="array" aca="1" ref="T33" ca="1">INDEX(Abilities[Stamina Cost], R33)</f>
        <v>5</v>
      </c>
      <c r="U33" cm="1">
        <f t="array" aca="1" ref="U33" ca="1">INDEX(Abilities[Stamina Cost], S33)</f>
        <v>12</v>
      </c>
      <c r="V33">
        <f t="shared" ca="1" si="4"/>
        <v>1</v>
      </c>
      <c r="W33">
        <f t="shared" ca="1" si="5"/>
        <v>5</v>
      </c>
      <c r="X33">
        <f t="shared" ca="1" si="6"/>
        <v>12</v>
      </c>
      <c r="Y33">
        <f t="shared" ca="1" si="7"/>
        <v>2</v>
      </c>
      <c r="Z33">
        <f t="shared" ca="1" si="8"/>
        <v>10</v>
      </c>
      <c r="AA33" s="18" cm="1">
        <f t="array" aca="1" ref="AA33" ca="1">INDEX(Abilities[Element ID], $Z33)</f>
        <v>5</v>
      </c>
      <c r="AB33" s="18" cm="1">
        <f t="array" aca="1" ref="AB33" ca="1">INDEX(Abilities[Stamina Cost], $Z33)</f>
        <v>12</v>
      </c>
      <c r="AC33" s="18" cm="1">
        <f t="array" aca="1" ref="AC33" ca="1">INDEX(Abilities[Min Damage], $Z33)</f>
        <v>4</v>
      </c>
      <c r="AD33" s="18" cm="1">
        <f t="array" aca="1" ref="AD33" ca="1">INDEX(Abilities[Max Damage], $Z33)</f>
        <v>10</v>
      </c>
      <c r="AE33" s="14">
        <f t="shared" ca="1" si="9"/>
        <v>9.5209607427846805</v>
      </c>
      <c r="AF33" t="str" cm="1">
        <f t="array" aca="1" ref="AF33" ca="1">INDEX(Abilities[Special Effect], Z33)</f>
        <v>Focus</v>
      </c>
      <c r="AG33" t="b" cm="1">
        <f t="array" aca="1" ref="AG33" ca="1">RAND() &lt;INDEX(Abilities[Effect Chance], Z33)*O33/100</f>
        <v>1</v>
      </c>
      <c r="AH33" t="str">
        <f t="shared" ca="1" si="10"/>
        <v>Focus</v>
      </c>
      <c r="AI33" s="14">
        <f t="shared" ca="1" si="11"/>
        <v>9.5209607427846805</v>
      </c>
      <c r="AJ33" t="b">
        <f t="shared" ca="1" si="12"/>
        <v>0</v>
      </c>
      <c r="AK33" t="b">
        <f ca="1">AND(AJ33, H33=COUNTA(Parties[Player Party]))</f>
        <v>0</v>
      </c>
      <c r="AL33" s="14" cm="1">
        <f t="array" aca="1" ref="AL33" ca="1">INDEX(ElementMultiplier, BL33, P33)*100/N33</f>
        <v>1.1061946902654867</v>
      </c>
      <c r="AM33" s="14">
        <f t="shared" ca="1" si="0"/>
        <v>5</v>
      </c>
      <c r="AN33" s="18">
        <f t="shared" ca="1" si="32"/>
        <v>77</v>
      </c>
      <c r="AO33" s="18">
        <f t="shared" ca="1" si="13"/>
        <v>56</v>
      </c>
      <c r="AP33" s="18">
        <f t="shared" ca="1" si="14"/>
        <v>182</v>
      </c>
      <c r="AQ33" s="18">
        <f t="shared" ca="1" si="15"/>
        <v>113</v>
      </c>
      <c r="AR33" s="18">
        <f t="shared" ca="1" si="16"/>
        <v>110</v>
      </c>
      <c r="AS33">
        <f t="shared" ca="1" si="17"/>
        <v>1</v>
      </c>
      <c r="AT33" cm="1">
        <f t="array" aca="1" ref="AT33" ca="1">IF(AS33=AS32, AT32, INDEX(Parties[Opponent ID], AS33))</f>
        <v>12</v>
      </c>
      <c r="AU33" t="str" cm="1">
        <f t="array" aca="1" ref="AU33" ca="1">IF(AT33=AT32,AU32, INDEX(Monsters[Name], AT33))</f>
        <v>Gmooose</v>
      </c>
      <c r="AV33" cm="1">
        <f t="array" aca="1" ref="AV33" ca="1">IF(AND($AS33=$AS32, $CD32=""), BY32, INDEX(Monsters[Health], $AT33))</f>
        <v>43</v>
      </c>
      <c r="AW33" cm="1">
        <f t="array" aca="1" ref="AW33" ca="1">IF(AND($AS33=$AS32, $CD32=""), BZ32, INDEX(Monsters[Stamina], $AT33))</f>
        <v>114</v>
      </c>
      <c r="AX33" s="18" cm="1">
        <f t="array" aca="1" ref="AX33" ca="1">IF(AND($AS33=$AS32, $CD32=""), CA32, INDEX(Monsters[Attack], $AT33))</f>
        <v>70</v>
      </c>
      <c r="AY33" s="18" cm="1">
        <f t="array" aca="1" ref="AY33" ca="1">IF(AND($AS33=$AS32, $CD32=""), CB32, INDEX(Monsters[Defense], $AT33))</f>
        <v>186</v>
      </c>
      <c r="AZ33" s="18" cm="1">
        <f t="array" aca="1" ref="AZ33" ca="1">IF(AND($AS33=$AS32, $CD32=""), CC32, INDEX(Monsters[Luck], $AT33))</f>
        <v>100</v>
      </c>
      <c r="BA33" cm="1">
        <f t="array" aca="1" ref="BA33" ca="1">IF(AT33=AT32, BA32, MATCH(INDEX(Monsters[Element], AT33), Elements, 0))</f>
        <v>4</v>
      </c>
      <c r="BB33" s="4" cm="1">
        <f t="array" aca="1" ref="BB33" ca="1">INDEX(Monsters[Chance to Use 2], AT33)</f>
        <v>0.19999999999999996</v>
      </c>
      <c r="BC33" cm="1">
        <f t="array" aca="1" ref="BC33" ca="1">INDEX(Monsters[Ability 1 ID], AT33)</f>
        <v>3</v>
      </c>
      <c r="BD33" cm="1">
        <f t="array" aca="1" ref="BD33" ca="1">INDEX(Monsters[Ability 2 ID], AT33)</f>
        <v>2</v>
      </c>
      <c r="BE33" cm="1">
        <f t="array" aca="1" ref="BE33" ca="1">INDEX(Abilities[Stamina Cost], BC33)</f>
        <v>3</v>
      </c>
      <c r="BF33" cm="1">
        <f t="array" aca="1" ref="BF33" ca="1">INDEX(Abilities[Stamina Cost], BD33)</f>
        <v>3</v>
      </c>
      <c r="BG33">
        <f t="shared" ca="1" si="18"/>
        <v>1</v>
      </c>
      <c r="BH33">
        <f t="shared" ca="1" si="19"/>
        <v>3</v>
      </c>
      <c r="BI33">
        <f t="shared" ca="1" si="20"/>
        <v>3</v>
      </c>
      <c r="BJ33">
        <f t="shared" ca="1" si="21"/>
        <v>1</v>
      </c>
      <c r="BK33">
        <f t="shared" ca="1" si="22"/>
        <v>3</v>
      </c>
      <c r="BL33" s="18" cm="1">
        <f t="array" aca="1" ref="BL33" ca="1">INDEX(Abilities[Element ID], $BK33)</f>
        <v>4</v>
      </c>
      <c r="BM33" s="18" cm="1">
        <f t="array" aca="1" ref="BM33" ca="1">INDEX(Abilities[Stamina Cost], $BK33)</f>
        <v>3</v>
      </c>
      <c r="BN33" s="18" cm="1">
        <f t="array" aca="1" ref="BN33" ca="1">INDEX(Abilities[Min Damage], $BK33)</f>
        <v>4</v>
      </c>
      <c r="BO33" s="18" cm="1">
        <f t="array" aca="1" ref="BO33" ca="1">INDEX(Abilities[Max Damage], $BK33)</f>
        <v>8</v>
      </c>
      <c r="BP33" s="14">
        <f t="shared" ca="1" si="23"/>
        <v>5.4326394026099614</v>
      </c>
      <c r="BQ33" t="str" cm="1">
        <f t="array" aca="1" ref="BQ33" ca="1">INDEX(Abilities[Special Effect], BK33)</f>
        <v>Fortify</v>
      </c>
      <c r="BR33" t="b" cm="1">
        <f t="array" aca="1" ref="BR33" ca="1">RAND() &lt;INDEX(Abilities[Effect Chance], BK33)*AZ33/100</f>
        <v>1</v>
      </c>
      <c r="BS33" t="str">
        <f t="shared" ca="1" si="24"/>
        <v>Fortify</v>
      </c>
      <c r="BT33" s="14">
        <f t="shared" ca="1" si="25"/>
        <v>5.4326394026099614</v>
      </c>
      <c r="BU33" t="b">
        <f t="shared" ca="1" si="26"/>
        <v>0</v>
      </c>
      <c r="BV33" t="b">
        <f ca="1">AND(BU33, AS33=COUNTA(Parties[Opponent Party]))</f>
        <v>0</v>
      </c>
      <c r="BW33" s="14" cm="1">
        <f t="array" aca="1" ref="BW33" ca="1">INDEX(ElementMultiplier, AA33, BA33)*100/AY33</f>
        <v>0.80645161290322576</v>
      </c>
      <c r="BX33" s="18">
        <f t="shared" ca="1" si="1"/>
        <v>8</v>
      </c>
      <c r="BY33" s="18">
        <f t="shared" ca="1" si="2"/>
        <v>35</v>
      </c>
      <c r="BZ33" s="18">
        <f t="shared" ca="1" si="27"/>
        <v>111</v>
      </c>
      <c r="CA33" s="18">
        <f t="shared" ca="1" si="28"/>
        <v>70</v>
      </c>
      <c r="CB33" s="18">
        <f t="shared" ca="1" si="29"/>
        <v>205</v>
      </c>
      <c r="CC33" s="18">
        <f t="shared" ca="1" si="30"/>
        <v>100</v>
      </c>
      <c r="CD33" t="str">
        <f t="shared" ca="1" si="31"/>
        <v/>
      </c>
    </row>
    <row r="34" spans="5:82" x14ac:dyDescent="0.25">
      <c r="H34">
        <f t="shared" ca="1" si="3"/>
        <v>1</v>
      </c>
      <c r="I34" cm="1">
        <f t="array" aca="1" ref="I34" ca="1">IF(H34=H33, I33, INDEX(Parties[Player ID], H34))</f>
        <v>5</v>
      </c>
      <c r="J34" t="str" cm="1">
        <f t="array" aca="1" ref="J34" ca="1">IF(I34=I33,J33, INDEX(Monsters[Name], I34))</f>
        <v>Gunome</v>
      </c>
      <c r="K34" cm="1">
        <f t="array" aca="1" ref="K34" ca="1">IF(AND($H34=$H33, CD33=""), AN33, INDEX(Monsters[Health], $I34))</f>
        <v>77</v>
      </c>
      <c r="L34" cm="1">
        <f t="array" aca="1" ref="L34" ca="1">IF(AND($H34=$H33, $CD33=""), AO33, INDEX(Monsters[Stamina], $I34))</f>
        <v>56</v>
      </c>
      <c r="M34" s="18" cm="1">
        <f t="array" aca="1" ref="M34" ca="1">IF(AND($H34=$H33, $CD33=""), AP33, INDEX(Monsters[Attack], $I34))</f>
        <v>182</v>
      </c>
      <c r="N34" s="18" cm="1">
        <f t="array" aca="1" ref="N34" ca="1">IF(AND($H34=$H33, $CD33=""), AQ33, INDEX(Monsters[Defense], $I34))</f>
        <v>113</v>
      </c>
      <c r="O34" s="18" cm="1">
        <f t="array" aca="1" ref="O34" ca="1">IF(AND($H34=$H33, $CD33=""), AR33, INDEX(Monsters[Luck], $I34))</f>
        <v>110</v>
      </c>
      <c r="P34" cm="1">
        <f t="array" aca="1" ref="P34" ca="1">IF(I34=I33, P33, MATCH(INDEX(Monsters[Element], I34), Elements, 0))</f>
        <v>5</v>
      </c>
      <c r="Q34" s="4" cm="1">
        <f t="array" aca="1" ref="Q34" ca="1">INDEX(Monsters[Chance to Use 2], I34)</f>
        <v>0.4</v>
      </c>
      <c r="R34" cm="1">
        <f t="array" aca="1" ref="R34" ca="1">INDEX(Monsters[Ability 1 ID], I34)</f>
        <v>9</v>
      </c>
      <c r="S34" cm="1">
        <f t="array" aca="1" ref="S34" ca="1">INDEX(Monsters[Ability 2 ID], I34)</f>
        <v>10</v>
      </c>
      <c r="T34" cm="1">
        <f t="array" aca="1" ref="T34" ca="1">INDEX(Abilities[Stamina Cost], R34)</f>
        <v>5</v>
      </c>
      <c r="U34" cm="1">
        <f t="array" aca="1" ref="U34" ca="1">INDEX(Abilities[Stamina Cost], S34)</f>
        <v>12</v>
      </c>
      <c r="V34">
        <f t="shared" ca="1" si="4"/>
        <v>1</v>
      </c>
      <c r="W34">
        <f t="shared" ca="1" si="5"/>
        <v>5</v>
      </c>
      <c r="X34">
        <f t="shared" ca="1" si="6"/>
        <v>12</v>
      </c>
      <c r="Y34">
        <f t="shared" ca="1" si="7"/>
        <v>2</v>
      </c>
      <c r="Z34">
        <f t="shared" ca="1" si="8"/>
        <v>10</v>
      </c>
      <c r="AA34" s="18" cm="1">
        <f t="array" aca="1" ref="AA34" ca="1">INDEX(Abilities[Element ID], $Z34)</f>
        <v>5</v>
      </c>
      <c r="AB34" s="18" cm="1">
        <f t="array" aca="1" ref="AB34" ca="1">INDEX(Abilities[Stamina Cost], $Z34)</f>
        <v>12</v>
      </c>
      <c r="AC34" s="18" cm="1">
        <f t="array" aca="1" ref="AC34" ca="1">INDEX(Abilities[Min Damage], $Z34)</f>
        <v>4</v>
      </c>
      <c r="AD34" s="18" cm="1">
        <f t="array" aca="1" ref="AD34" ca="1">INDEX(Abilities[Max Damage], $Z34)</f>
        <v>10</v>
      </c>
      <c r="AE34" s="14">
        <f t="shared" ca="1" si="9"/>
        <v>14.709171131720574</v>
      </c>
      <c r="AF34" t="str" cm="1">
        <f t="array" aca="1" ref="AF34" ca="1">INDEX(Abilities[Special Effect], Z34)</f>
        <v>Focus</v>
      </c>
      <c r="AG34" t="b" cm="1">
        <f t="array" aca="1" ref="AG34" ca="1">RAND() &lt;INDEX(Abilities[Effect Chance], Z34)*O34/100</f>
        <v>0</v>
      </c>
      <c r="AH34" t="str">
        <f t="shared" ca="1" si="10"/>
        <v/>
      </c>
      <c r="AI34" s="14">
        <f t="shared" ca="1" si="11"/>
        <v>14.709171131720574</v>
      </c>
      <c r="AJ34" t="b">
        <f t="shared" ca="1" si="12"/>
        <v>0</v>
      </c>
      <c r="AK34" t="b">
        <f ca="1">AND(AJ34, H34=COUNTA(Parties[Player Party]))</f>
        <v>0</v>
      </c>
      <c r="AL34" s="14" cm="1">
        <f t="array" aca="1" ref="AL34" ca="1">INDEX(ElementMultiplier, BL34, P34)*100/N34</f>
        <v>1.1061946902654867</v>
      </c>
      <c r="AM34" s="14">
        <f t="shared" ca="1" si="0"/>
        <v>4</v>
      </c>
      <c r="AN34" s="18">
        <f t="shared" ca="1" si="32"/>
        <v>73</v>
      </c>
      <c r="AO34" s="18">
        <f t="shared" ca="1" si="13"/>
        <v>44</v>
      </c>
      <c r="AP34" s="18">
        <f t="shared" ca="1" si="14"/>
        <v>182</v>
      </c>
      <c r="AQ34" s="18">
        <f t="shared" ca="1" si="15"/>
        <v>113</v>
      </c>
      <c r="AR34" s="18">
        <f t="shared" ca="1" si="16"/>
        <v>110</v>
      </c>
      <c r="AS34">
        <f t="shared" ca="1" si="17"/>
        <v>1</v>
      </c>
      <c r="AT34" cm="1">
        <f t="array" aca="1" ref="AT34" ca="1">IF(AS34=AS33, AT33, INDEX(Parties[Opponent ID], AS34))</f>
        <v>12</v>
      </c>
      <c r="AU34" t="str" cm="1">
        <f t="array" aca="1" ref="AU34" ca="1">IF(AT34=AT33,AU33, INDEX(Monsters[Name], AT34))</f>
        <v>Gmooose</v>
      </c>
      <c r="AV34" cm="1">
        <f t="array" aca="1" ref="AV34" ca="1">IF(AND($AS34=$AS33, $CD33=""), BY33, INDEX(Monsters[Health], $AT34))</f>
        <v>35</v>
      </c>
      <c r="AW34" cm="1">
        <f t="array" aca="1" ref="AW34" ca="1">IF(AND($AS34=$AS33, $CD33=""), BZ33, INDEX(Monsters[Stamina], $AT34))</f>
        <v>111</v>
      </c>
      <c r="AX34" s="18" cm="1">
        <f t="array" aca="1" ref="AX34" ca="1">IF(AND($AS34=$AS33, $CD33=""), CA33, INDEX(Monsters[Attack], $AT34))</f>
        <v>70</v>
      </c>
      <c r="AY34" s="18" cm="1">
        <f t="array" aca="1" ref="AY34" ca="1">IF(AND($AS34=$AS33, $CD33=""), CB33, INDEX(Monsters[Defense], $AT34))</f>
        <v>205</v>
      </c>
      <c r="AZ34" s="18" cm="1">
        <f t="array" aca="1" ref="AZ34" ca="1">IF(AND($AS34=$AS33, $CD33=""), CC33, INDEX(Monsters[Luck], $AT34))</f>
        <v>100</v>
      </c>
      <c r="BA34" cm="1">
        <f t="array" aca="1" ref="BA34" ca="1">IF(AT34=AT33, BA33, MATCH(INDEX(Monsters[Element], AT34), Elements, 0))</f>
        <v>4</v>
      </c>
      <c r="BB34" s="4" cm="1">
        <f t="array" aca="1" ref="BB34" ca="1">INDEX(Monsters[Chance to Use 2], AT34)</f>
        <v>0.19999999999999996</v>
      </c>
      <c r="BC34" cm="1">
        <f t="array" aca="1" ref="BC34" ca="1">INDEX(Monsters[Ability 1 ID], AT34)</f>
        <v>3</v>
      </c>
      <c r="BD34" cm="1">
        <f t="array" aca="1" ref="BD34" ca="1">INDEX(Monsters[Ability 2 ID], AT34)</f>
        <v>2</v>
      </c>
      <c r="BE34" cm="1">
        <f t="array" aca="1" ref="BE34" ca="1">INDEX(Abilities[Stamina Cost], BC34)</f>
        <v>3</v>
      </c>
      <c r="BF34" cm="1">
        <f t="array" aca="1" ref="BF34" ca="1">INDEX(Abilities[Stamina Cost], BD34)</f>
        <v>3</v>
      </c>
      <c r="BG34">
        <f t="shared" ca="1" si="18"/>
        <v>1</v>
      </c>
      <c r="BH34">
        <f t="shared" ca="1" si="19"/>
        <v>3</v>
      </c>
      <c r="BI34">
        <f t="shared" ca="1" si="20"/>
        <v>3</v>
      </c>
      <c r="BJ34">
        <f t="shared" ca="1" si="21"/>
        <v>1</v>
      </c>
      <c r="BK34">
        <f t="shared" ca="1" si="22"/>
        <v>3</v>
      </c>
      <c r="BL34" s="18" cm="1">
        <f t="array" aca="1" ref="BL34" ca="1">INDEX(Abilities[Element ID], $BK34)</f>
        <v>4</v>
      </c>
      <c r="BM34" s="18" cm="1">
        <f t="array" aca="1" ref="BM34" ca="1">INDEX(Abilities[Stamina Cost], $BK34)</f>
        <v>3</v>
      </c>
      <c r="BN34" s="18" cm="1">
        <f t="array" aca="1" ref="BN34" ca="1">INDEX(Abilities[Min Damage], $BK34)</f>
        <v>4</v>
      </c>
      <c r="BO34" s="18" cm="1">
        <f t="array" aca="1" ref="BO34" ca="1">INDEX(Abilities[Max Damage], $BK34)</f>
        <v>8</v>
      </c>
      <c r="BP34" s="14">
        <f t="shared" ca="1" si="23"/>
        <v>4.2597046757924355</v>
      </c>
      <c r="BQ34" t="str" cm="1">
        <f t="array" aca="1" ref="BQ34" ca="1">INDEX(Abilities[Special Effect], BK34)</f>
        <v>Fortify</v>
      </c>
      <c r="BR34" t="b" cm="1">
        <f t="array" aca="1" ref="BR34" ca="1">RAND() &lt;INDEX(Abilities[Effect Chance], BK34)*AZ34/100</f>
        <v>1</v>
      </c>
      <c r="BS34" t="str">
        <f t="shared" ca="1" si="24"/>
        <v>Fortify</v>
      </c>
      <c r="BT34" s="14">
        <f t="shared" ca="1" si="25"/>
        <v>4.2597046757924355</v>
      </c>
      <c r="BU34" t="b">
        <f t="shared" ca="1" si="26"/>
        <v>0</v>
      </c>
      <c r="BV34" t="b">
        <f ca="1">AND(BU34, AS34=COUNTA(Parties[Opponent Party]))</f>
        <v>0</v>
      </c>
      <c r="BW34" s="14" cm="1">
        <f t="array" aca="1" ref="BW34" ca="1">INDEX(ElementMultiplier, AA34, BA34)*100/AY34</f>
        <v>0.73170731707317072</v>
      </c>
      <c r="BX34" s="18">
        <f t="shared" ca="1" si="1"/>
        <v>11</v>
      </c>
      <c r="BY34" s="18">
        <f t="shared" ca="1" si="2"/>
        <v>24</v>
      </c>
      <c r="BZ34" s="18">
        <f t="shared" ca="1" si="27"/>
        <v>108</v>
      </c>
      <c r="CA34" s="18">
        <f t="shared" ca="1" si="28"/>
        <v>70</v>
      </c>
      <c r="CB34" s="18">
        <f t="shared" ca="1" si="29"/>
        <v>226</v>
      </c>
      <c r="CC34" s="18">
        <f t="shared" ca="1" si="30"/>
        <v>100</v>
      </c>
      <c r="CD34" t="str">
        <f t="shared" ca="1" si="31"/>
        <v/>
      </c>
    </row>
    <row r="35" spans="5:82" x14ac:dyDescent="0.25">
      <c r="H35">
        <f t="shared" ca="1" si="3"/>
        <v>1</v>
      </c>
      <c r="I35" cm="1">
        <f t="array" aca="1" ref="I35" ca="1">IF(H35=H34, I34, INDEX(Parties[Player ID], H35))</f>
        <v>5</v>
      </c>
      <c r="J35" t="str" cm="1">
        <f t="array" aca="1" ref="J35" ca="1">IF(I35=I34,J34, INDEX(Monsters[Name], I35))</f>
        <v>Gunome</v>
      </c>
      <c r="K35" cm="1">
        <f t="array" aca="1" ref="K35" ca="1">IF(AND($H35=$H34, CD34=""), AN34, INDEX(Monsters[Health], $I35))</f>
        <v>73</v>
      </c>
      <c r="L35" cm="1">
        <f t="array" aca="1" ref="L35" ca="1">IF(AND($H35=$H34, $CD34=""), AO34, INDEX(Monsters[Stamina], $I35))</f>
        <v>44</v>
      </c>
      <c r="M35" s="18" cm="1">
        <f t="array" aca="1" ref="M35" ca="1">IF(AND($H35=$H34, $CD34=""), AP34, INDEX(Monsters[Attack], $I35))</f>
        <v>182</v>
      </c>
      <c r="N35" s="18" cm="1">
        <f t="array" aca="1" ref="N35" ca="1">IF(AND($H35=$H34, $CD34=""), AQ34, INDEX(Monsters[Defense], $I35))</f>
        <v>113</v>
      </c>
      <c r="O35" s="18" cm="1">
        <f t="array" aca="1" ref="O35" ca="1">IF(AND($H35=$H34, $CD34=""), AR34, INDEX(Monsters[Luck], $I35))</f>
        <v>110</v>
      </c>
      <c r="P35" cm="1">
        <f t="array" aca="1" ref="P35" ca="1">IF(I35=I34, P34, MATCH(INDEX(Monsters[Element], I35), Elements, 0))</f>
        <v>5</v>
      </c>
      <c r="Q35" s="4" cm="1">
        <f t="array" aca="1" ref="Q35" ca="1">INDEX(Monsters[Chance to Use 2], I35)</f>
        <v>0.4</v>
      </c>
      <c r="R35" cm="1">
        <f t="array" aca="1" ref="R35" ca="1">INDEX(Monsters[Ability 1 ID], I35)</f>
        <v>9</v>
      </c>
      <c r="S35" cm="1">
        <f t="array" aca="1" ref="S35" ca="1">INDEX(Monsters[Ability 2 ID], I35)</f>
        <v>10</v>
      </c>
      <c r="T35" cm="1">
        <f t="array" aca="1" ref="T35" ca="1">INDEX(Abilities[Stamina Cost], R35)</f>
        <v>5</v>
      </c>
      <c r="U35" cm="1">
        <f t="array" aca="1" ref="U35" ca="1">INDEX(Abilities[Stamina Cost], S35)</f>
        <v>12</v>
      </c>
      <c r="V35">
        <f t="shared" ca="1" si="4"/>
        <v>1</v>
      </c>
      <c r="W35">
        <f t="shared" ca="1" si="5"/>
        <v>5</v>
      </c>
      <c r="X35">
        <f t="shared" ca="1" si="6"/>
        <v>12</v>
      </c>
      <c r="Y35">
        <f t="shared" ca="1" si="7"/>
        <v>2</v>
      </c>
      <c r="Z35">
        <f t="shared" ca="1" si="8"/>
        <v>10</v>
      </c>
      <c r="AA35" s="18" cm="1">
        <f t="array" aca="1" ref="AA35" ca="1">INDEX(Abilities[Element ID], $Z35)</f>
        <v>5</v>
      </c>
      <c r="AB35" s="18" cm="1">
        <f t="array" aca="1" ref="AB35" ca="1">INDEX(Abilities[Stamina Cost], $Z35)</f>
        <v>12</v>
      </c>
      <c r="AC35" s="18" cm="1">
        <f t="array" aca="1" ref="AC35" ca="1">INDEX(Abilities[Min Damage], $Z35)</f>
        <v>4</v>
      </c>
      <c r="AD35" s="18" cm="1">
        <f t="array" aca="1" ref="AD35" ca="1">INDEX(Abilities[Max Damage], $Z35)</f>
        <v>10</v>
      </c>
      <c r="AE35" s="14">
        <f t="shared" ca="1" si="9"/>
        <v>14.147174611858729</v>
      </c>
      <c r="AF35" t="str" cm="1">
        <f t="array" aca="1" ref="AF35" ca="1">INDEX(Abilities[Special Effect], Z35)</f>
        <v>Focus</v>
      </c>
      <c r="AG35" t="b" cm="1">
        <f t="array" aca="1" ref="AG35" ca="1">RAND() &lt;INDEX(Abilities[Effect Chance], Z35)*O35/100</f>
        <v>0</v>
      </c>
      <c r="AH35" t="str">
        <f t="shared" ca="1" si="10"/>
        <v/>
      </c>
      <c r="AI35" s="14">
        <f t="shared" ca="1" si="11"/>
        <v>14.147174611858729</v>
      </c>
      <c r="AJ35" t="b">
        <f t="shared" ca="1" si="12"/>
        <v>0</v>
      </c>
      <c r="AK35" t="b">
        <f ca="1">AND(AJ35, H35=COUNTA(Parties[Player Party]))</f>
        <v>0</v>
      </c>
      <c r="AL35" s="14" cm="1">
        <f t="array" aca="1" ref="AL35" ca="1">INDEX(ElementMultiplier, BL35, P35)*100/N35</f>
        <v>0.88495575221238942</v>
      </c>
      <c r="AM35" s="14">
        <f t="shared" ca="1" si="0"/>
        <v>8</v>
      </c>
      <c r="AN35" s="18">
        <f t="shared" ca="1" si="32"/>
        <v>65</v>
      </c>
      <c r="AO35" s="18">
        <f t="shared" ca="1" si="13"/>
        <v>32</v>
      </c>
      <c r="AP35" s="18">
        <f t="shared" ca="1" si="14"/>
        <v>182</v>
      </c>
      <c r="AQ35" s="18">
        <f t="shared" ca="1" si="15"/>
        <v>102</v>
      </c>
      <c r="AR35" s="18">
        <f t="shared" ca="1" si="16"/>
        <v>110</v>
      </c>
      <c r="AS35">
        <f t="shared" ca="1" si="17"/>
        <v>1</v>
      </c>
      <c r="AT35" cm="1">
        <f t="array" aca="1" ref="AT35" ca="1">IF(AS35=AS34, AT34, INDEX(Parties[Opponent ID], AS35))</f>
        <v>12</v>
      </c>
      <c r="AU35" t="str" cm="1">
        <f t="array" aca="1" ref="AU35" ca="1">IF(AT35=AT34,AU34, INDEX(Monsters[Name], AT35))</f>
        <v>Gmooose</v>
      </c>
      <c r="AV35" cm="1">
        <f t="array" aca="1" ref="AV35" ca="1">IF(AND($AS35=$AS34, $CD34=""), BY34, INDEX(Monsters[Health], $AT35))</f>
        <v>24</v>
      </c>
      <c r="AW35" cm="1">
        <f t="array" aca="1" ref="AW35" ca="1">IF(AND($AS35=$AS34, $CD34=""), BZ34, INDEX(Monsters[Stamina], $AT35))</f>
        <v>108</v>
      </c>
      <c r="AX35" s="18" cm="1">
        <f t="array" aca="1" ref="AX35" ca="1">IF(AND($AS35=$AS34, $CD34=""), CA34, INDEX(Monsters[Attack], $AT35))</f>
        <v>70</v>
      </c>
      <c r="AY35" s="18" cm="1">
        <f t="array" aca="1" ref="AY35" ca="1">IF(AND($AS35=$AS34, $CD34=""), CB34, INDEX(Monsters[Defense], $AT35))</f>
        <v>226</v>
      </c>
      <c r="AZ35" s="18" cm="1">
        <f t="array" aca="1" ref="AZ35" ca="1">IF(AND($AS35=$AS34, $CD34=""), CC34, INDEX(Monsters[Luck], $AT35))</f>
        <v>100</v>
      </c>
      <c r="BA35" cm="1">
        <f t="array" aca="1" ref="BA35" ca="1">IF(AT35=AT34, BA34, MATCH(INDEX(Monsters[Element], AT35), Elements, 0))</f>
        <v>4</v>
      </c>
      <c r="BB35" s="4" cm="1">
        <f t="array" aca="1" ref="BB35" ca="1">INDEX(Monsters[Chance to Use 2], AT35)</f>
        <v>0.19999999999999996</v>
      </c>
      <c r="BC35" cm="1">
        <f t="array" aca="1" ref="BC35" ca="1">INDEX(Monsters[Ability 1 ID], AT35)</f>
        <v>3</v>
      </c>
      <c r="BD35" cm="1">
        <f t="array" aca="1" ref="BD35" ca="1">INDEX(Monsters[Ability 2 ID], AT35)</f>
        <v>2</v>
      </c>
      <c r="BE35" cm="1">
        <f t="array" aca="1" ref="BE35" ca="1">INDEX(Abilities[Stamina Cost], BC35)</f>
        <v>3</v>
      </c>
      <c r="BF35" cm="1">
        <f t="array" aca="1" ref="BF35" ca="1">INDEX(Abilities[Stamina Cost], BD35)</f>
        <v>3</v>
      </c>
      <c r="BG35">
        <f t="shared" ca="1" si="18"/>
        <v>1</v>
      </c>
      <c r="BH35">
        <f t="shared" ca="1" si="19"/>
        <v>3</v>
      </c>
      <c r="BI35">
        <f t="shared" ca="1" si="20"/>
        <v>3</v>
      </c>
      <c r="BJ35">
        <f t="shared" ca="1" si="21"/>
        <v>2</v>
      </c>
      <c r="BK35">
        <f t="shared" ca="1" si="22"/>
        <v>2</v>
      </c>
      <c r="BL35" s="18" cm="1">
        <f t="array" aca="1" ref="BL35" ca="1">INDEX(Abilities[Element ID], $BK35)</f>
        <v>1</v>
      </c>
      <c r="BM35" s="18" cm="1">
        <f t="array" aca="1" ref="BM35" ca="1">INDEX(Abilities[Stamina Cost], $BK35)</f>
        <v>3</v>
      </c>
      <c r="BN35" s="18" cm="1">
        <f t="array" aca="1" ref="BN35" ca="1">INDEX(Abilities[Min Damage], $BK35)</f>
        <v>8</v>
      </c>
      <c r="BO35" s="18" cm="1">
        <f t="array" aca="1" ref="BO35" ca="1">INDEX(Abilities[Max Damage], $BK35)</f>
        <v>13</v>
      </c>
      <c r="BP35" s="14">
        <f t="shared" ca="1" si="23"/>
        <v>7.5358305776392127</v>
      </c>
      <c r="BQ35" t="str" cm="1">
        <f t="array" aca="1" ref="BQ35" ca="1">INDEX(Abilities[Special Effect], BK35)</f>
        <v>Sunder</v>
      </c>
      <c r="BR35" t="b" cm="1">
        <f t="array" aca="1" ref="BR35" ca="1">RAND() &lt;INDEX(Abilities[Effect Chance], BK35)*AZ35/100</f>
        <v>1</v>
      </c>
      <c r="BS35" t="str">
        <f t="shared" ca="1" si="24"/>
        <v>Sunder</v>
      </c>
      <c r="BT35" s="14">
        <f t="shared" ca="1" si="25"/>
        <v>7.5358305776392127</v>
      </c>
      <c r="BU35" t="b">
        <f t="shared" ca="1" si="26"/>
        <v>0</v>
      </c>
      <c r="BV35" t="b">
        <f ca="1">AND(BU35, AS35=COUNTA(Parties[Opponent Party]))</f>
        <v>0</v>
      </c>
      <c r="BW35" s="14" cm="1">
        <f t="array" aca="1" ref="BW35" ca="1">INDEX(ElementMultiplier, AA35, BA35)*100/AY35</f>
        <v>0.66371681415929207</v>
      </c>
      <c r="BX35" s="18">
        <f t="shared" ca="1" si="1"/>
        <v>9</v>
      </c>
      <c r="BY35" s="18">
        <f t="shared" ca="1" si="2"/>
        <v>15</v>
      </c>
      <c r="BZ35" s="18">
        <f t="shared" ca="1" si="27"/>
        <v>105</v>
      </c>
      <c r="CA35" s="18">
        <f t="shared" ca="1" si="28"/>
        <v>70</v>
      </c>
      <c r="CB35" s="18">
        <f t="shared" ca="1" si="29"/>
        <v>226</v>
      </c>
      <c r="CC35" s="18">
        <f t="shared" ca="1" si="30"/>
        <v>100</v>
      </c>
      <c r="CD35" t="str">
        <f t="shared" ca="1" si="31"/>
        <v/>
      </c>
    </row>
    <row r="36" spans="5:82" x14ac:dyDescent="0.25">
      <c r="F36" s="14"/>
      <c r="H36">
        <f t="shared" ca="1" si="3"/>
        <v>1</v>
      </c>
      <c r="I36" cm="1">
        <f t="array" aca="1" ref="I36" ca="1">IF(H36=H35, I35, INDEX(Parties[Player ID], H36))</f>
        <v>5</v>
      </c>
      <c r="J36" t="str" cm="1">
        <f t="array" aca="1" ref="J36" ca="1">IF(I36=I35,J35, INDEX(Monsters[Name], I36))</f>
        <v>Gunome</v>
      </c>
      <c r="K36" cm="1">
        <f t="array" aca="1" ref="K36" ca="1">IF(AND($H36=$H35, CD35=""), AN35, INDEX(Monsters[Health], $I36))</f>
        <v>65</v>
      </c>
      <c r="L36" cm="1">
        <f t="array" aca="1" ref="L36" ca="1">IF(AND($H36=$H35, $CD35=""), AO35, INDEX(Monsters[Stamina], $I36))</f>
        <v>32</v>
      </c>
      <c r="M36" s="18" cm="1">
        <f t="array" aca="1" ref="M36" ca="1">IF(AND($H36=$H35, $CD35=""), AP35, INDEX(Monsters[Attack], $I36))</f>
        <v>182</v>
      </c>
      <c r="N36" s="18" cm="1">
        <f t="array" aca="1" ref="N36" ca="1">IF(AND($H36=$H35, $CD35=""), AQ35, INDEX(Monsters[Defense], $I36))</f>
        <v>102</v>
      </c>
      <c r="O36" s="18" cm="1">
        <f t="array" aca="1" ref="O36" ca="1">IF(AND($H36=$H35, $CD35=""), AR35, INDEX(Monsters[Luck], $I36))</f>
        <v>110</v>
      </c>
      <c r="P36" cm="1">
        <f t="array" aca="1" ref="P36" ca="1">IF(I36=I35, P35, MATCH(INDEX(Monsters[Element], I36), Elements, 0))</f>
        <v>5</v>
      </c>
      <c r="Q36" s="4" cm="1">
        <f t="array" aca="1" ref="Q36" ca="1">INDEX(Monsters[Chance to Use 2], I36)</f>
        <v>0.4</v>
      </c>
      <c r="R36" cm="1">
        <f t="array" aca="1" ref="R36" ca="1">INDEX(Monsters[Ability 1 ID], I36)</f>
        <v>9</v>
      </c>
      <c r="S36" cm="1">
        <f t="array" aca="1" ref="S36" ca="1">INDEX(Monsters[Ability 2 ID], I36)</f>
        <v>10</v>
      </c>
      <c r="T36" cm="1">
        <f t="array" aca="1" ref="T36" ca="1">INDEX(Abilities[Stamina Cost], R36)</f>
        <v>5</v>
      </c>
      <c r="U36" cm="1">
        <f t="array" aca="1" ref="U36" ca="1">INDEX(Abilities[Stamina Cost], S36)</f>
        <v>12</v>
      </c>
      <c r="V36">
        <f t="shared" ca="1" si="4"/>
        <v>1</v>
      </c>
      <c r="W36">
        <f t="shared" ca="1" si="5"/>
        <v>5</v>
      </c>
      <c r="X36">
        <f t="shared" ca="1" si="6"/>
        <v>12</v>
      </c>
      <c r="Y36">
        <f t="shared" ca="1" si="7"/>
        <v>1</v>
      </c>
      <c r="Z36">
        <f t="shared" ca="1" si="8"/>
        <v>9</v>
      </c>
      <c r="AA36" s="18" cm="1">
        <f t="array" aca="1" ref="AA36" ca="1">INDEX(Abilities[Element ID], $Z36)</f>
        <v>5</v>
      </c>
      <c r="AB36" s="18" cm="1">
        <f t="array" aca="1" ref="AB36" ca="1">INDEX(Abilities[Stamina Cost], $Z36)</f>
        <v>5</v>
      </c>
      <c r="AC36" s="18" cm="1">
        <f t="array" aca="1" ref="AC36" ca="1">INDEX(Abilities[Min Damage], $Z36)</f>
        <v>11</v>
      </c>
      <c r="AD36" s="18" cm="1">
        <f t="array" aca="1" ref="AD36" ca="1">INDEX(Abilities[Max Damage], $Z36)</f>
        <v>16</v>
      </c>
      <c r="AE36" s="14">
        <f t="shared" ca="1" si="9"/>
        <v>24.381754551845628</v>
      </c>
      <c r="AF36" t="str" cm="1">
        <f t="array" aca="1" ref="AF36" ca="1">INDEX(Abilities[Special Effect], Z36)</f>
        <v>Vampire</v>
      </c>
      <c r="AG36" t="b" cm="1">
        <f t="array" aca="1" ref="AG36" ca="1">RAND() &lt;INDEX(Abilities[Effect Chance], Z36)*O36/100</f>
        <v>1</v>
      </c>
      <c r="AH36" t="str">
        <f t="shared" ca="1" si="10"/>
        <v>Vampire</v>
      </c>
      <c r="AI36" s="14">
        <f t="shared" ca="1" si="11"/>
        <v>24.381754551845628</v>
      </c>
      <c r="AJ36" t="b">
        <f t="shared" ca="1" si="12"/>
        <v>0</v>
      </c>
      <c r="AK36" t="b">
        <f ca="1">AND(AJ36, H36=COUNTA(Parties[Player Party]))</f>
        <v>0</v>
      </c>
      <c r="AL36" s="14" cm="1">
        <f t="array" aca="1" ref="AL36" ca="1">INDEX(ElementMultiplier, BL36, P36)*100/N36</f>
        <v>1.2254901960784315</v>
      </c>
      <c r="AM36" s="14">
        <f t="shared" ca="1" si="0"/>
        <v>4</v>
      </c>
      <c r="AN36" s="18">
        <f t="shared" ca="1" si="32"/>
        <v>69</v>
      </c>
      <c r="AO36" s="18">
        <f t="shared" ca="1" si="13"/>
        <v>27</v>
      </c>
      <c r="AP36" s="18">
        <f t="shared" ca="1" si="14"/>
        <v>182</v>
      </c>
      <c r="AQ36" s="18">
        <f t="shared" ca="1" si="15"/>
        <v>102</v>
      </c>
      <c r="AR36" s="18">
        <f t="shared" ca="1" si="16"/>
        <v>110</v>
      </c>
      <c r="AS36">
        <f t="shared" ca="1" si="17"/>
        <v>1</v>
      </c>
      <c r="AT36" cm="1">
        <f t="array" aca="1" ref="AT36" ca="1">IF(AS36=AS35, AT35, INDEX(Parties[Opponent ID], AS36))</f>
        <v>12</v>
      </c>
      <c r="AU36" t="str" cm="1">
        <f t="array" aca="1" ref="AU36" ca="1">IF(AT36=AT35,AU35, INDEX(Monsters[Name], AT36))</f>
        <v>Gmooose</v>
      </c>
      <c r="AV36" cm="1">
        <f t="array" aca="1" ref="AV36" ca="1">IF(AND($AS36=$AS35, $CD35=""), BY35, INDEX(Monsters[Health], $AT36))</f>
        <v>15</v>
      </c>
      <c r="AW36" cm="1">
        <f t="array" aca="1" ref="AW36" ca="1">IF(AND($AS36=$AS35, $CD35=""), BZ35, INDEX(Monsters[Stamina], $AT36))</f>
        <v>105</v>
      </c>
      <c r="AX36" s="18" cm="1">
        <f t="array" aca="1" ref="AX36" ca="1">IF(AND($AS36=$AS35, $CD35=""), CA35, INDEX(Monsters[Attack], $AT36))</f>
        <v>70</v>
      </c>
      <c r="AY36" s="18" cm="1">
        <f t="array" aca="1" ref="AY36" ca="1">IF(AND($AS36=$AS35, $CD35=""), CB35, INDEX(Monsters[Defense], $AT36))</f>
        <v>226</v>
      </c>
      <c r="AZ36" s="18" cm="1">
        <f t="array" aca="1" ref="AZ36" ca="1">IF(AND($AS36=$AS35, $CD35=""), CC35, INDEX(Monsters[Luck], $AT36))</f>
        <v>100</v>
      </c>
      <c r="BA36" cm="1">
        <f t="array" aca="1" ref="BA36" ca="1">IF(AT36=AT35, BA35, MATCH(INDEX(Monsters[Element], AT36), Elements, 0))</f>
        <v>4</v>
      </c>
      <c r="BB36" s="4" cm="1">
        <f t="array" aca="1" ref="BB36" ca="1">INDEX(Monsters[Chance to Use 2], AT36)</f>
        <v>0.19999999999999996</v>
      </c>
      <c r="BC36" cm="1">
        <f t="array" aca="1" ref="BC36" ca="1">INDEX(Monsters[Ability 1 ID], AT36)</f>
        <v>3</v>
      </c>
      <c r="BD36" cm="1">
        <f t="array" aca="1" ref="BD36" ca="1">INDEX(Monsters[Ability 2 ID], AT36)</f>
        <v>2</v>
      </c>
      <c r="BE36" cm="1">
        <f t="array" aca="1" ref="BE36" ca="1">INDEX(Abilities[Stamina Cost], BC36)</f>
        <v>3</v>
      </c>
      <c r="BF36" cm="1">
        <f t="array" aca="1" ref="BF36" ca="1">INDEX(Abilities[Stamina Cost], BD36)</f>
        <v>3</v>
      </c>
      <c r="BG36">
        <f t="shared" ca="1" si="18"/>
        <v>1</v>
      </c>
      <c r="BH36">
        <f t="shared" ca="1" si="19"/>
        <v>3</v>
      </c>
      <c r="BI36">
        <f t="shared" ca="1" si="20"/>
        <v>3</v>
      </c>
      <c r="BJ36">
        <f t="shared" ca="1" si="21"/>
        <v>1</v>
      </c>
      <c r="BK36">
        <f t="shared" ca="1" si="22"/>
        <v>3</v>
      </c>
      <c r="BL36" s="18" cm="1">
        <f t="array" aca="1" ref="BL36" ca="1">INDEX(Abilities[Element ID], $BK36)</f>
        <v>4</v>
      </c>
      <c r="BM36" s="18" cm="1">
        <f t="array" aca="1" ref="BM36" ca="1">INDEX(Abilities[Stamina Cost], $BK36)</f>
        <v>3</v>
      </c>
      <c r="BN36" s="18" cm="1">
        <f t="array" aca="1" ref="BN36" ca="1">INDEX(Abilities[Min Damage], $BK36)</f>
        <v>4</v>
      </c>
      <c r="BO36" s="18" cm="1">
        <f t="array" aca="1" ref="BO36" ca="1">INDEX(Abilities[Max Damage], $BK36)</f>
        <v>8</v>
      </c>
      <c r="BP36" s="14">
        <f t="shared" ca="1" si="23"/>
        <v>4.211042817062066</v>
      </c>
      <c r="BQ36" t="str" cm="1">
        <f t="array" aca="1" ref="BQ36" ca="1">INDEX(Abilities[Special Effect], BK36)</f>
        <v>Fortify</v>
      </c>
      <c r="BR36" t="b" cm="1">
        <f t="array" aca="1" ref="BR36" ca="1">RAND() &lt;INDEX(Abilities[Effect Chance], BK36)*AZ36/100</f>
        <v>1</v>
      </c>
      <c r="BS36" t="str">
        <f t="shared" ca="1" si="24"/>
        <v>Fortify</v>
      </c>
      <c r="BT36" s="14">
        <f t="shared" ca="1" si="25"/>
        <v>4.211042817062066</v>
      </c>
      <c r="BU36" t="b">
        <f t="shared" ca="1" si="26"/>
        <v>1</v>
      </c>
      <c r="BV36" t="b">
        <f ca="1">AND(BU36, AS36=COUNTA(Parties[Opponent Party]))</f>
        <v>0</v>
      </c>
      <c r="BW36" s="14" cm="1">
        <f t="array" aca="1" ref="BW36" ca="1">INDEX(ElementMultiplier, AA36, BA36)*100/AY36</f>
        <v>0.66371681415929207</v>
      </c>
      <c r="BX36" s="18">
        <f t="shared" ca="1" si="1"/>
        <v>16</v>
      </c>
      <c r="BY36" s="18">
        <f t="shared" ca="1" si="2"/>
        <v>0</v>
      </c>
      <c r="BZ36" s="18">
        <f t="shared" ca="1" si="27"/>
        <v>102</v>
      </c>
      <c r="CA36" s="18">
        <f t="shared" ca="1" si="28"/>
        <v>70</v>
      </c>
      <c r="CB36" s="18">
        <f t="shared" ca="1" si="29"/>
        <v>249</v>
      </c>
      <c r="CC36" s="18">
        <f t="shared" ca="1" si="30"/>
        <v>100</v>
      </c>
      <c r="CD36" t="str">
        <f t="shared" ca="1" si="31"/>
        <v/>
      </c>
    </row>
    <row r="37" spans="5:82" x14ac:dyDescent="0.25">
      <c r="H37">
        <f t="shared" ca="1" si="3"/>
        <v>1</v>
      </c>
      <c r="I37" cm="1">
        <f t="array" aca="1" ref="I37" ca="1">IF(H37=H36, I36, INDEX(Parties[Player ID], H37))</f>
        <v>5</v>
      </c>
      <c r="J37" t="str" cm="1">
        <f t="array" aca="1" ref="J37" ca="1">IF(I37=I36,J36, INDEX(Monsters[Name], I37))</f>
        <v>Gunome</v>
      </c>
      <c r="K37" cm="1">
        <f t="array" aca="1" ref="K37" ca="1">IF(AND($H37=$H36, CD36=""), AN36, INDEX(Monsters[Health], $I37))</f>
        <v>69</v>
      </c>
      <c r="L37" cm="1">
        <f t="array" aca="1" ref="L37" ca="1">IF(AND($H37=$H36, $CD36=""), AO36, INDEX(Monsters[Stamina], $I37))</f>
        <v>27</v>
      </c>
      <c r="M37" s="18" cm="1">
        <f t="array" aca="1" ref="M37" ca="1">IF(AND($H37=$H36, $CD36=""), AP36, INDEX(Monsters[Attack], $I37))</f>
        <v>182</v>
      </c>
      <c r="N37" s="18" cm="1">
        <f t="array" aca="1" ref="N37" ca="1">IF(AND($H37=$H36, $CD36=""), AQ36, INDEX(Monsters[Defense], $I37))</f>
        <v>102</v>
      </c>
      <c r="O37" s="18" cm="1">
        <f t="array" aca="1" ref="O37" ca="1">IF(AND($H37=$H36, $CD36=""), AR36, INDEX(Monsters[Luck], $I37))</f>
        <v>110</v>
      </c>
      <c r="P37" cm="1">
        <f t="array" aca="1" ref="P37" ca="1">IF(I37=I36, P36, MATCH(INDEX(Monsters[Element], I37), Elements, 0))</f>
        <v>5</v>
      </c>
      <c r="Q37" s="4" cm="1">
        <f t="array" aca="1" ref="Q37" ca="1">INDEX(Monsters[Chance to Use 2], I37)</f>
        <v>0.4</v>
      </c>
      <c r="R37" cm="1">
        <f t="array" aca="1" ref="R37" ca="1">INDEX(Monsters[Ability 1 ID], I37)</f>
        <v>9</v>
      </c>
      <c r="S37" cm="1">
        <f t="array" aca="1" ref="S37" ca="1">INDEX(Monsters[Ability 2 ID], I37)</f>
        <v>10</v>
      </c>
      <c r="T37" cm="1">
        <f t="array" aca="1" ref="T37" ca="1">INDEX(Abilities[Stamina Cost], R37)</f>
        <v>5</v>
      </c>
      <c r="U37" cm="1">
        <f t="array" aca="1" ref="U37" ca="1">INDEX(Abilities[Stamina Cost], S37)</f>
        <v>12</v>
      </c>
      <c r="V37">
        <f t="shared" ca="1" si="4"/>
        <v>1</v>
      </c>
      <c r="W37">
        <f t="shared" ca="1" si="5"/>
        <v>5</v>
      </c>
      <c r="X37">
        <f t="shared" ca="1" si="6"/>
        <v>12</v>
      </c>
      <c r="Y37">
        <f t="shared" ca="1" si="7"/>
        <v>2</v>
      </c>
      <c r="Z37">
        <f t="shared" ca="1" si="8"/>
        <v>10</v>
      </c>
      <c r="AA37" s="18" cm="1">
        <f t="array" aca="1" ref="AA37" ca="1">INDEX(Abilities[Element ID], $Z37)</f>
        <v>5</v>
      </c>
      <c r="AB37" s="18" cm="1">
        <f t="array" aca="1" ref="AB37" ca="1">INDEX(Abilities[Stamina Cost], $Z37)</f>
        <v>12</v>
      </c>
      <c r="AC37" s="18" cm="1">
        <f t="array" aca="1" ref="AC37" ca="1">INDEX(Abilities[Min Damage], $Z37)</f>
        <v>4</v>
      </c>
      <c r="AD37" s="18" cm="1">
        <f t="array" aca="1" ref="AD37" ca="1">INDEX(Abilities[Max Damage], $Z37)</f>
        <v>10</v>
      </c>
      <c r="AE37" s="14">
        <f t="shared" ca="1" si="9"/>
        <v>15.764202938816126</v>
      </c>
      <c r="AF37" t="str" cm="1">
        <f t="array" aca="1" ref="AF37" ca="1">INDEX(Abilities[Special Effect], Z37)</f>
        <v>Focus</v>
      </c>
      <c r="AG37" t="b" cm="1">
        <f t="array" aca="1" ref="AG37" ca="1">RAND() &lt;INDEX(Abilities[Effect Chance], Z37)*O37/100</f>
        <v>0</v>
      </c>
      <c r="AH37" t="str">
        <f t="shared" ca="1" si="10"/>
        <v/>
      </c>
      <c r="AI37" s="14">
        <f t="shared" ca="1" si="11"/>
        <v>15.764202938816126</v>
      </c>
      <c r="AJ37" t="b">
        <f t="shared" ca="1" si="12"/>
        <v>0</v>
      </c>
      <c r="AK37" t="b">
        <f ca="1">AND(AJ37, H37=COUNTA(Parties[Player Party]))</f>
        <v>0</v>
      </c>
      <c r="AL37" s="14" cm="1">
        <f t="array" aca="1" ref="AL37" ca="1">INDEX(ElementMultiplier, BL37, P37)*100/N37</f>
        <v>0.98039215686274506</v>
      </c>
      <c r="AM37" s="14">
        <f t="shared" ca="1" si="0"/>
        <v>33</v>
      </c>
      <c r="AN37" s="18">
        <f t="shared" ca="1" si="32"/>
        <v>36</v>
      </c>
      <c r="AO37" s="18">
        <f t="shared" ca="1" si="13"/>
        <v>15</v>
      </c>
      <c r="AP37" s="18">
        <f t="shared" ca="1" si="14"/>
        <v>182</v>
      </c>
      <c r="AQ37" s="18">
        <f t="shared" ca="1" si="15"/>
        <v>102</v>
      </c>
      <c r="AR37" s="18">
        <f t="shared" ca="1" si="16"/>
        <v>99</v>
      </c>
      <c r="AS37">
        <f t="shared" ca="1" si="17"/>
        <v>2</v>
      </c>
      <c r="AT37" cm="1">
        <f t="array" aca="1" ref="AT37" ca="1">IF(AS37=AS36, AT36, INDEX(Parties[Opponent ID], AS37))</f>
        <v>1</v>
      </c>
      <c r="AU37" t="str" cm="1">
        <f t="array" aca="1" ref="AU37" ca="1">IF(AT37=AT36,AU36, INDEX(Monsters[Name], AT37))</f>
        <v>Gnives</v>
      </c>
      <c r="AV37" cm="1">
        <f t="array" aca="1" ref="AV37" ca="1">IF(AND($AS37=$AS36, $CD36=""), BY36, INDEX(Monsters[Health], $AT37))</f>
        <v>80</v>
      </c>
      <c r="AW37" cm="1">
        <f t="array" aca="1" ref="AW37" ca="1">IF(AND($AS37=$AS36, $CD36=""), BZ36, INDEX(Monsters[Stamina], $AT37))</f>
        <v>145</v>
      </c>
      <c r="AX37" s="18" cm="1">
        <f t="array" aca="1" ref="AX37" ca="1">IF(AND($AS37=$AS36, $CD36=""), CA36, INDEX(Monsters[Attack], $AT37))</f>
        <v>105</v>
      </c>
      <c r="AY37" s="18" cm="1">
        <f t="array" aca="1" ref="AY37" ca="1">IF(AND($AS37=$AS36, $CD36=""), CB36, INDEX(Monsters[Defense], $AT37))</f>
        <v>100</v>
      </c>
      <c r="AZ37" s="18" cm="1">
        <f t="array" aca="1" ref="AZ37" ca="1">IF(AND($AS37=$AS36, $CD36=""), CC36, INDEX(Monsters[Luck], $AT37))</f>
        <v>100</v>
      </c>
      <c r="BA37" cm="1">
        <f t="array" aca="1" ref="BA37" ca="1">IF(AT37=AT36, BA36, MATCH(INDEX(Monsters[Element], AT37), Elements, 0))</f>
        <v>1</v>
      </c>
      <c r="BB37" s="4" cm="1">
        <f t="array" aca="1" ref="BB37" ca="1">INDEX(Monsters[Chance to Use 2], AT37)</f>
        <v>0.65</v>
      </c>
      <c r="BC37" cm="1">
        <f t="array" aca="1" ref="BC37" ca="1">INDEX(Monsters[Ability 1 ID], AT37)</f>
        <v>18</v>
      </c>
      <c r="BD37" cm="1">
        <f t="array" aca="1" ref="BD37" ca="1">INDEX(Monsters[Ability 2 ID], AT37)</f>
        <v>2</v>
      </c>
      <c r="BE37" cm="1">
        <f t="array" aca="1" ref="BE37" ca="1">INDEX(Abilities[Stamina Cost], BC37)</f>
        <v>25</v>
      </c>
      <c r="BF37" cm="1">
        <f t="array" aca="1" ref="BF37" ca="1">INDEX(Abilities[Stamina Cost], BD37)</f>
        <v>3</v>
      </c>
      <c r="BG37">
        <f t="shared" ca="1" si="18"/>
        <v>2</v>
      </c>
      <c r="BH37">
        <f t="shared" ca="1" si="19"/>
        <v>3</v>
      </c>
      <c r="BI37">
        <f t="shared" ca="1" si="20"/>
        <v>25</v>
      </c>
      <c r="BJ37">
        <f t="shared" ca="1" si="21"/>
        <v>1</v>
      </c>
      <c r="BK37">
        <f t="shared" ca="1" si="22"/>
        <v>18</v>
      </c>
      <c r="BL37" s="18" cm="1">
        <f t="array" aca="1" ref="BL37" ca="1">INDEX(Abilities[Element ID], $BK37)</f>
        <v>1</v>
      </c>
      <c r="BM37" s="18" cm="1">
        <f t="array" aca="1" ref="BM37" ca="1">INDEX(Abilities[Stamina Cost], $BK37)</f>
        <v>25</v>
      </c>
      <c r="BN37" s="18" cm="1">
        <f t="array" aca="1" ref="BN37" ca="1">INDEX(Abilities[Min Damage], $BK37)</f>
        <v>22</v>
      </c>
      <c r="BO37" s="18" cm="1">
        <f t="array" aca="1" ref="BO37" ca="1">INDEX(Abilities[Max Damage], $BK37)</f>
        <v>36</v>
      </c>
      <c r="BP37" s="14">
        <f t="shared" ca="1" si="23"/>
        <v>32.959800927266812</v>
      </c>
      <c r="BQ37" t="str" cm="1">
        <f t="array" aca="1" ref="BQ37" ca="1">INDEX(Abilities[Special Effect], BK37)</f>
        <v>Unlucky</v>
      </c>
      <c r="BR37" t="b" cm="1">
        <f t="array" aca="1" ref="BR37" ca="1">RAND() &lt;INDEX(Abilities[Effect Chance], BK37)*AZ37/100</f>
        <v>1</v>
      </c>
      <c r="BS37" t="str">
        <f t="shared" ca="1" si="24"/>
        <v>Unlucky</v>
      </c>
      <c r="BT37" s="14">
        <f t="shared" ca="1" si="25"/>
        <v>32.959800927266812</v>
      </c>
      <c r="BU37" t="b">
        <f t="shared" ca="1" si="26"/>
        <v>0</v>
      </c>
      <c r="BV37" t="b">
        <f ca="1">AND(BU37, AS37=COUNTA(Parties[Opponent Party]))</f>
        <v>0</v>
      </c>
      <c r="BW37" s="14" cm="1">
        <f t="array" aca="1" ref="BW37" ca="1">INDEX(ElementMultiplier, AA37, BA37)*100/AY37</f>
        <v>1</v>
      </c>
      <c r="BX37" s="18">
        <f t="shared" ca="1" si="1"/>
        <v>16</v>
      </c>
      <c r="BY37" s="18">
        <f t="shared" ca="1" si="2"/>
        <v>64</v>
      </c>
      <c r="BZ37" s="18">
        <f t="shared" ca="1" si="27"/>
        <v>120</v>
      </c>
      <c r="CA37" s="18">
        <f t="shared" ca="1" si="28"/>
        <v>105</v>
      </c>
      <c r="CB37" s="18">
        <f t="shared" ca="1" si="29"/>
        <v>100</v>
      </c>
      <c r="CC37" s="18">
        <f t="shared" ca="1" si="30"/>
        <v>100</v>
      </c>
      <c r="CD37" t="str">
        <f t="shared" ca="1" si="31"/>
        <v/>
      </c>
    </row>
    <row r="38" spans="5:82" x14ac:dyDescent="0.25">
      <c r="H38">
        <f t="shared" ca="1" si="3"/>
        <v>1</v>
      </c>
      <c r="I38" cm="1">
        <f t="array" aca="1" ref="I38" ca="1">IF(H38=H37, I37, INDEX(Parties[Player ID], H38))</f>
        <v>5</v>
      </c>
      <c r="J38" t="str" cm="1">
        <f t="array" aca="1" ref="J38" ca="1">IF(I38=I37,J37, INDEX(Monsters[Name], I38))</f>
        <v>Gunome</v>
      </c>
      <c r="K38" cm="1">
        <f t="array" aca="1" ref="K38" ca="1">IF(AND($H38=$H37, CD37=""), AN37, INDEX(Monsters[Health], $I38))</f>
        <v>36</v>
      </c>
      <c r="L38" cm="1">
        <f t="array" aca="1" ref="L38" ca="1">IF(AND($H38=$H37, $CD37=""), AO37, INDEX(Monsters[Stamina], $I38))</f>
        <v>15</v>
      </c>
      <c r="M38" s="18" cm="1">
        <f t="array" aca="1" ref="M38" ca="1">IF(AND($H38=$H37, $CD37=""), AP37, INDEX(Monsters[Attack], $I38))</f>
        <v>182</v>
      </c>
      <c r="N38" s="18" cm="1">
        <f t="array" aca="1" ref="N38" ca="1">IF(AND($H38=$H37, $CD37=""), AQ37, INDEX(Monsters[Defense], $I38))</f>
        <v>102</v>
      </c>
      <c r="O38" s="18" cm="1">
        <f t="array" aca="1" ref="O38" ca="1">IF(AND($H38=$H37, $CD37=""), AR37, INDEX(Monsters[Luck], $I38))</f>
        <v>99</v>
      </c>
      <c r="P38" cm="1">
        <f t="array" aca="1" ref="P38" ca="1">IF(I38=I37, P37, MATCH(INDEX(Monsters[Element], I38), Elements, 0))</f>
        <v>5</v>
      </c>
      <c r="Q38" s="4" cm="1">
        <f t="array" aca="1" ref="Q38" ca="1">INDEX(Monsters[Chance to Use 2], I38)</f>
        <v>0.4</v>
      </c>
      <c r="R38" cm="1">
        <f t="array" aca="1" ref="R38" ca="1">INDEX(Monsters[Ability 1 ID], I38)</f>
        <v>9</v>
      </c>
      <c r="S38" cm="1">
        <f t="array" aca="1" ref="S38" ca="1">INDEX(Monsters[Ability 2 ID], I38)</f>
        <v>10</v>
      </c>
      <c r="T38" cm="1">
        <f t="array" aca="1" ref="T38" ca="1">INDEX(Abilities[Stamina Cost], R38)</f>
        <v>5</v>
      </c>
      <c r="U38" cm="1">
        <f t="array" aca="1" ref="U38" ca="1">INDEX(Abilities[Stamina Cost], S38)</f>
        <v>12</v>
      </c>
      <c r="V38">
        <f t="shared" ca="1" si="4"/>
        <v>1</v>
      </c>
      <c r="W38">
        <f t="shared" ca="1" si="5"/>
        <v>5</v>
      </c>
      <c r="X38">
        <f t="shared" ca="1" si="6"/>
        <v>12</v>
      </c>
      <c r="Y38">
        <f t="shared" ca="1" si="7"/>
        <v>1</v>
      </c>
      <c r="Z38">
        <f t="shared" ca="1" si="8"/>
        <v>9</v>
      </c>
      <c r="AA38" s="18" cm="1">
        <f t="array" aca="1" ref="AA38" ca="1">INDEX(Abilities[Element ID], $Z38)</f>
        <v>5</v>
      </c>
      <c r="AB38" s="18" cm="1">
        <f t="array" aca="1" ref="AB38" ca="1">INDEX(Abilities[Stamina Cost], $Z38)</f>
        <v>5</v>
      </c>
      <c r="AC38" s="18" cm="1">
        <f t="array" aca="1" ref="AC38" ca="1">INDEX(Abilities[Min Damage], $Z38)</f>
        <v>11</v>
      </c>
      <c r="AD38" s="18" cm="1">
        <f t="array" aca="1" ref="AD38" ca="1">INDEX(Abilities[Max Damage], $Z38)</f>
        <v>16</v>
      </c>
      <c r="AE38" s="14">
        <f t="shared" ca="1" si="9"/>
        <v>24.485657421194201</v>
      </c>
      <c r="AF38" t="str" cm="1">
        <f t="array" aca="1" ref="AF38" ca="1">INDEX(Abilities[Special Effect], Z38)</f>
        <v>Vampire</v>
      </c>
      <c r="AG38" t="b" cm="1">
        <f t="array" aca="1" ref="AG38" ca="1">RAND() &lt;INDEX(Abilities[Effect Chance], Z38)*O38/100</f>
        <v>1</v>
      </c>
      <c r="AH38" t="str">
        <f t="shared" ca="1" si="10"/>
        <v>Vampire</v>
      </c>
      <c r="AI38" s="14">
        <f t="shared" ca="1" si="11"/>
        <v>24.485657421194201</v>
      </c>
      <c r="AJ38" t="b">
        <f t="shared" ca="1" si="12"/>
        <v>0</v>
      </c>
      <c r="AK38" t="b">
        <f ca="1">AND(AJ38, H38=COUNTA(Parties[Player Party]))</f>
        <v>0</v>
      </c>
      <c r="AL38" s="14" cm="1">
        <f t="array" aca="1" ref="AL38" ca="1">INDEX(ElementMultiplier, BL38, P38)*100/N38</f>
        <v>0.98039215686274506</v>
      </c>
      <c r="AM38" s="14">
        <f t="shared" ca="1" si="0"/>
        <v>12</v>
      </c>
      <c r="AN38" s="18">
        <f t="shared" ca="1" si="32"/>
        <v>36</v>
      </c>
      <c r="AO38" s="18">
        <f t="shared" ca="1" si="13"/>
        <v>10</v>
      </c>
      <c r="AP38" s="18">
        <f t="shared" ca="1" si="14"/>
        <v>182</v>
      </c>
      <c r="AQ38" s="18">
        <f t="shared" ca="1" si="15"/>
        <v>92</v>
      </c>
      <c r="AR38" s="18">
        <f t="shared" ca="1" si="16"/>
        <v>99</v>
      </c>
      <c r="AS38">
        <f t="shared" ca="1" si="17"/>
        <v>2</v>
      </c>
      <c r="AT38" cm="1">
        <f t="array" aca="1" ref="AT38" ca="1">IF(AS38=AS37, AT37, INDEX(Parties[Opponent ID], AS38))</f>
        <v>1</v>
      </c>
      <c r="AU38" t="str" cm="1">
        <f t="array" aca="1" ref="AU38" ca="1">IF(AT38=AT37,AU37, INDEX(Monsters[Name], AT38))</f>
        <v>Gnives</v>
      </c>
      <c r="AV38" cm="1">
        <f t="array" aca="1" ref="AV38" ca="1">IF(AND($AS38=$AS37, $CD37=""), BY37, INDEX(Monsters[Health], $AT38))</f>
        <v>64</v>
      </c>
      <c r="AW38" cm="1">
        <f t="array" aca="1" ref="AW38" ca="1">IF(AND($AS38=$AS37, $CD37=""), BZ37, INDEX(Monsters[Stamina], $AT38))</f>
        <v>120</v>
      </c>
      <c r="AX38" s="18" cm="1">
        <f t="array" aca="1" ref="AX38" ca="1">IF(AND($AS38=$AS37, $CD37=""), CA37, INDEX(Monsters[Attack], $AT38))</f>
        <v>105</v>
      </c>
      <c r="AY38" s="18" cm="1">
        <f t="array" aca="1" ref="AY38" ca="1">IF(AND($AS38=$AS37, $CD37=""), CB37, INDEX(Monsters[Defense], $AT38))</f>
        <v>100</v>
      </c>
      <c r="AZ38" s="18" cm="1">
        <f t="array" aca="1" ref="AZ38" ca="1">IF(AND($AS38=$AS37, $CD37=""), CC37, INDEX(Monsters[Luck], $AT38))</f>
        <v>100</v>
      </c>
      <c r="BA38" cm="1">
        <f t="array" aca="1" ref="BA38" ca="1">IF(AT38=AT37, BA37, MATCH(INDEX(Monsters[Element], AT38), Elements, 0))</f>
        <v>1</v>
      </c>
      <c r="BB38" s="4" cm="1">
        <f t="array" aca="1" ref="BB38" ca="1">INDEX(Monsters[Chance to Use 2], AT38)</f>
        <v>0.65</v>
      </c>
      <c r="BC38" cm="1">
        <f t="array" aca="1" ref="BC38" ca="1">INDEX(Monsters[Ability 1 ID], AT38)</f>
        <v>18</v>
      </c>
      <c r="BD38" cm="1">
        <f t="array" aca="1" ref="BD38" ca="1">INDEX(Monsters[Ability 2 ID], AT38)</f>
        <v>2</v>
      </c>
      <c r="BE38" cm="1">
        <f t="array" aca="1" ref="BE38" ca="1">INDEX(Abilities[Stamina Cost], BC38)</f>
        <v>25</v>
      </c>
      <c r="BF38" cm="1">
        <f t="array" aca="1" ref="BF38" ca="1">INDEX(Abilities[Stamina Cost], BD38)</f>
        <v>3</v>
      </c>
      <c r="BG38">
        <f t="shared" ca="1" si="18"/>
        <v>2</v>
      </c>
      <c r="BH38">
        <f t="shared" ca="1" si="19"/>
        <v>3</v>
      </c>
      <c r="BI38">
        <f t="shared" ca="1" si="20"/>
        <v>25</v>
      </c>
      <c r="BJ38">
        <f t="shared" ca="1" si="21"/>
        <v>2</v>
      </c>
      <c r="BK38">
        <f t="shared" ca="1" si="22"/>
        <v>2</v>
      </c>
      <c r="BL38" s="18" cm="1">
        <f t="array" aca="1" ref="BL38" ca="1">INDEX(Abilities[Element ID], $BK38)</f>
        <v>1</v>
      </c>
      <c r="BM38" s="18" cm="1">
        <f t="array" aca="1" ref="BM38" ca="1">INDEX(Abilities[Stamina Cost], $BK38)</f>
        <v>3</v>
      </c>
      <c r="BN38" s="18" cm="1">
        <f t="array" aca="1" ref="BN38" ca="1">INDEX(Abilities[Min Damage], $BK38)</f>
        <v>8</v>
      </c>
      <c r="BO38" s="18" cm="1">
        <f t="array" aca="1" ref="BO38" ca="1">INDEX(Abilities[Max Damage], $BK38)</f>
        <v>13</v>
      </c>
      <c r="BP38" s="14">
        <f t="shared" ca="1" si="23"/>
        <v>11.703241176723612</v>
      </c>
      <c r="BQ38" t="str" cm="1">
        <f t="array" aca="1" ref="BQ38" ca="1">INDEX(Abilities[Special Effect], BK38)</f>
        <v>Sunder</v>
      </c>
      <c r="BR38" t="b" cm="1">
        <f t="array" aca="1" ref="BR38" ca="1">RAND() &lt;INDEX(Abilities[Effect Chance], BK38)*AZ38/100</f>
        <v>1</v>
      </c>
      <c r="BS38" t="str">
        <f t="shared" ca="1" si="24"/>
        <v>Sunder</v>
      </c>
      <c r="BT38" s="14">
        <f t="shared" ca="1" si="25"/>
        <v>11.703241176723612</v>
      </c>
      <c r="BU38" t="b">
        <f t="shared" ca="1" si="26"/>
        <v>0</v>
      </c>
      <c r="BV38" t="b">
        <f ca="1">AND(BU38, AS38=COUNTA(Parties[Opponent Party]))</f>
        <v>0</v>
      </c>
      <c r="BW38" s="14" cm="1">
        <f t="array" aca="1" ref="BW38" ca="1">INDEX(ElementMultiplier, AA38, BA38)*100/AY38</f>
        <v>1</v>
      </c>
      <c r="BX38" s="18">
        <f t="shared" ca="1" si="1"/>
        <v>24</v>
      </c>
      <c r="BY38" s="18">
        <f t="shared" ca="1" si="2"/>
        <v>40</v>
      </c>
      <c r="BZ38" s="18">
        <f t="shared" ca="1" si="27"/>
        <v>117</v>
      </c>
      <c r="CA38" s="18">
        <f t="shared" ca="1" si="28"/>
        <v>105</v>
      </c>
      <c r="CB38" s="18">
        <f t="shared" ca="1" si="29"/>
        <v>100</v>
      </c>
      <c r="CC38" s="18">
        <f t="shared" ca="1" si="30"/>
        <v>100</v>
      </c>
      <c r="CD38" t="str">
        <f t="shared" ca="1" si="31"/>
        <v/>
      </c>
    </row>
    <row r="39" spans="5:82" x14ac:dyDescent="0.25">
      <c r="H39">
        <f t="shared" ca="1" si="3"/>
        <v>1</v>
      </c>
      <c r="I39" cm="1">
        <f t="array" aca="1" ref="I39" ca="1">IF(H39=H38, I38, INDEX(Parties[Player ID], H39))</f>
        <v>5</v>
      </c>
      <c r="J39" t="str" cm="1">
        <f t="array" aca="1" ref="J39" ca="1">IF(I39=I38,J38, INDEX(Monsters[Name], I39))</f>
        <v>Gunome</v>
      </c>
      <c r="K39" cm="1">
        <f t="array" aca="1" ref="K39" ca="1">IF(AND($H39=$H38, CD38=""), AN38, INDEX(Monsters[Health], $I39))</f>
        <v>36</v>
      </c>
      <c r="L39" cm="1">
        <f t="array" aca="1" ref="L39" ca="1">IF(AND($H39=$H38, $CD38=""), AO38, INDEX(Monsters[Stamina], $I39))</f>
        <v>10</v>
      </c>
      <c r="M39" s="18" cm="1">
        <f t="array" aca="1" ref="M39" ca="1">IF(AND($H39=$H38, $CD38=""), AP38, INDEX(Monsters[Attack], $I39))</f>
        <v>182</v>
      </c>
      <c r="N39" s="18" cm="1">
        <f t="array" aca="1" ref="N39" ca="1">IF(AND($H39=$H38, $CD38=""), AQ38, INDEX(Monsters[Defense], $I39))</f>
        <v>92</v>
      </c>
      <c r="O39" s="18" cm="1">
        <f t="array" aca="1" ref="O39" ca="1">IF(AND($H39=$H38, $CD38=""), AR38, INDEX(Monsters[Luck], $I39))</f>
        <v>99</v>
      </c>
      <c r="P39" cm="1">
        <f t="array" aca="1" ref="P39" ca="1">IF(I39=I38, P38, MATCH(INDEX(Monsters[Element], I39), Elements, 0))</f>
        <v>5</v>
      </c>
      <c r="Q39" s="4" cm="1">
        <f t="array" aca="1" ref="Q39" ca="1">INDEX(Monsters[Chance to Use 2], I39)</f>
        <v>0.4</v>
      </c>
      <c r="R39" cm="1">
        <f t="array" aca="1" ref="R39" ca="1">INDEX(Monsters[Ability 1 ID], I39)</f>
        <v>9</v>
      </c>
      <c r="S39" cm="1">
        <f t="array" aca="1" ref="S39" ca="1">INDEX(Monsters[Ability 2 ID], I39)</f>
        <v>10</v>
      </c>
      <c r="T39" cm="1">
        <f t="array" aca="1" ref="T39" ca="1">INDEX(Abilities[Stamina Cost], R39)</f>
        <v>5</v>
      </c>
      <c r="U39" cm="1">
        <f t="array" aca="1" ref="U39" ca="1">INDEX(Abilities[Stamina Cost], S39)</f>
        <v>12</v>
      </c>
      <c r="V39">
        <f t="shared" ca="1" si="4"/>
        <v>1</v>
      </c>
      <c r="W39">
        <f t="shared" ca="1" si="5"/>
        <v>5</v>
      </c>
      <c r="X39">
        <f t="shared" ca="1" si="6"/>
        <v>12</v>
      </c>
      <c r="Y39">
        <f t="shared" ca="1" si="7"/>
        <v>1</v>
      </c>
      <c r="Z39">
        <f t="shared" ca="1" si="8"/>
        <v>9</v>
      </c>
      <c r="AA39" s="18" cm="1">
        <f t="array" aca="1" ref="AA39" ca="1">INDEX(Abilities[Element ID], $Z39)</f>
        <v>5</v>
      </c>
      <c r="AB39" s="18" cm="1">
        <f t="array" aca="1" ref="AB39" ca="1">INDEX(Abilities[Stamina Cost], $Z39)</f>
        <v>5</v>
      </c>
      <c r="AC39" s="18" cm="1">
        <f t="array" aca="1" ref="AC39" ca="1">INDEX(Abilities[Min Damage], $Z39)</f>
        <v>11</v>
      </c>
      <c r="AD39" s="18" cm="1">
        <f t="array" aca="1" ref="AD39" ca="1">INDEX(Abilities[Max Damage], $Z39)</f>
        <v>16</v>
      </c>
      <c r="AE39" s="14">
        <f t="shared" ca="1" si="9"/>
        <v>23.332190817038267</v>
      </c>
      <c r="AF39" t="str" cm="1">
        <f t="array" aca="1" ref="AF39" ca="1">INDEX(Abilities[Special Effect], Z39)</f>
        <v>Vampire</v>
      </c>
      <c r="AG39" t="b" cm="1">
        <f t="array" aca="1" ref="AG39" ca="1">RAND() &lt;INDEX(Abilities[Effect Chance], Z39)*O39/100</f>
        <v>1</v>
      </c>
      <c r="AH39" t="str">
        <f t="shared" ca="1" si="10"/>
        <v>Vampire</v>
      </c>
      <c r="AI39" s="14">
        <f t="shared" ca="1" si="11"/>
        <v>23.332190817038267</v>
      </c>
      <c r="AJ39" t="b">
        <f t="shared" ca="1" si="12"/>
        <v>0</v>
      </c>
      <c r="AK39" t="b">
        <f ca="1">AND(AJ39, H39=COUNTA(Parties[Player Party]))</f>
        <v>0</v>
      </c>
      <c r="AL39" s="14" cm="1">
        <f t="array" aca="1" ref="AL39" ca="1">INDEX(ElementMultiplier, BL39, P39)*100/N39</f>
        <v>1.0869565217391304</v>
      </c>
      <c r="AM39" s="14">
        <f t="shared" ca="1" si="0"/>
        <v>12</v>
      </c>
      <c r="AN39" s="18">
        <f t="shared" ca="1" si="32"/>
        <v>35.5</v>
      </c>
      <c r="AO39" s="18">
        <f t="shared" ca="1" si="13"/>
        <v>5</v>
      </c>
      <c r="AP39" s="18">
        <f t="shared" ca="1" si="14"/>
        <v>182</v>
      </c>
      <c r="AQ39" s="18">
        <f t="shared" ca="1" si="15"/>
        <v>83</v>
      </c>
      <c r="AR39" s="18">
        <f t="shared" ca="1" si="16"/>
        <v>99</v>
      </c>
      <c r="AS39">
        <f t="shared" ca="1" si="17"/>
        <v>2</v>
      </c>
      <c r="AT39" cm="1">
        <f t="array" aca="1" ref="AT39" ca="1">IF(AS39=AS38, AT38, INDEX(Parties[Opponent ID], AS39))</f>
        <v>1</v>
      </c>
      <c r="AU39" t="str" cm="1">
        <f t="array" aca="1" ref="AU39" ca="1">IF(AT39=AT38,AU38, INDEX(Monsters[Name], AT39))</f>
        <v>Gnives</v>
      </c>
      <c r="AV39" cm="1">
        <f t="array" aca="1" ref="AV39" ca="1">IF(AND($AS39=$AS38, $CD38=""), BY38, INDEX(Monsters[Health], $AT39))</f>
        <v>40</v>
      </c>
      <c r="AW39" cm="1">
        <f t="array" aca="1" ref="AW39" ca="1">IF(AND($AS39=$AS38, $CD38=""), BZ38, INDEX(Monsters[Stamina], $AT39))</f>
        <v>117</v>
      </c>
      <c r="AX39" s="18" cm="1">
        <f t="array" aca="1" ref="AX39" ca="1">IF(AND($AS39=$AS38, $CD38=""), CA38, INDEX(Monsters[Attack], $AT39))</f>
        <v>105</v>
      </c>
      <c r="AY39" s="18" cm="1">
        <f t="array" aca="1" ref="AY39" ca="1">IF(AND($AS39=$AS38, $CD38=""), CB38, INDEX(Monsters[Defense], $AT39))</f>
        <v>100</v>
      </c>
      <c r="AZ39" s="18" cm="1">
        <f t="array" aca="1" ref="AZ39" ca="1">IF(AND($AS39=$AS38, $CD38=""), CC38, INDEX(Monsters[Luck], $AT39))</f>
        <v>100</v>
      </c>
      <c r="BA39" cm="1">
        <f t="array" aca="1" ref="BA39" ca="1">IF(AT39=AT38, BA38, MATCH(INDEX(Monsters[Element], AT39), Elements, 0))</f>
        <v>1</v>
      </c>
      <c r="BB39" s="4" cm="1">
        <f t="array" aca="1" ref="BB39" ca="1">INDEX(Monsters[Chance to Use 2], AT39)</f>
        <v>0.65</v>
      </c>
      <c r="BC39" cm="1">
        <f t="array" aca="1" ref="BC39" ca="1">INDEX(Monsters[Ability 1 ID], AT39)</f>
        <v>18</v>
      </c>
      <c r="BD39" cm="1">
        <f t="array" aca="1" ref="BD39" ca="1">INDEX(Monsters[Ability 2 ID], AT39)</f>
        <v>2</v>
      </c>
      <c r="BE39" cm="1">
        <f t="array" aca="1" ref="BE39" ca="1">INDEX(Abilities[Stamina Cost], BC39)</f>
        <v>25</v>
      </c>
      <c r="BF39" cm="1">
        <f t="array" aca="1" ref="BF39" ca="1">INDEX(Abilities[Stamina Cost], BD39)</f>
        <v>3</v>
      </c>
      <c r="BG39">
        <f t="shared" ca="1" si="18"/>
        <v>2</v>
      </c>
      <c r="BH39">
        <f t="shared" ca="1" si="19"/>
        <v>3</v>
      </c>
      <c r="BI39">
        <f t="shared" ca="1" si="20"/>
        <v>25</v>
      </c>
      <c r="BJ39">
        <f t="shared" ca="1" si="21"/>
        <v>2</v>
      </c>
      <c r="BK39">
        <f t="shared" ca="1" si="22"/>
        <v>2</v>
      </c>
      <c r="BL39" s="18" cm="1">
        <f t="array" aca="1" ref="BL39" ca="1">INDEX(Abilities[Element ID], $BK39)</f>
        <v>1</v>
      </c>
      <c r="BM39" s="18" cm="1">
        <f t="array" aca="1" ref="BM39" ca="1">INDEX(Abilities[Stamina Cost], $BK39)</f>
        <v>3</v>
      </c>
      <c r="BN39" s="18" cm="1">
        <f t="array" aca="1" ref="BN39" ca="1">INDEX(Abilities[Min Damage], $BK39)</f>
        <v>8</v>
      </c>
      <c r="BO39" s="18" cm="1">
        <f t="array" aca="1" ref="BO39" ca="1">INDEX(Abilities[Max Damage], $BK39)</f>
        <v>13</v>
      </c>
      <c r="BP39" s="14">
        <f t="shared" ca="1" si="23"/>
        <v>11.504841427502658</v>
      </c>
      <c r="BQ39" t="str" cm="1">
        <f t="array" aca="1" ref="BQ39" ca="1">INDEX(Abilities[Special Effect], BK39)</f>
        <v>Sunder</v>
      </c>
      <c r="BR39" t="b" cm="1">
        <f t="array" aca="1" ref="BR39" ca="1">RAND() &lt;INDEX(Abilities[Effect Chance], BK39)*AZ39/100</f>
        <v>1</v>
      </c>
      <c r="BS39" t="str">
        <f t="shared" ca="1" si="24"/>
        <v>Sunder</v>
      </c>
      <c r="BT39" s="14">
        <f t="shared" ca="1" si="25"/>
        <v>11.504841427502658</v>
      </c>
      <c r="BU39" t="b">
        <f t="shared" ca="1" si="26"/>
        <v>0</v>
      </c>
      <c r="BV39" t="b">
        <f ca="1">AND(BU39, AS39=COUNTA(Parties[Opponent Party]))</f>
        <v>0</v>
      </c>
      <c r="BW39" s="14" cm="1">
        <f t="array" aca="1" ref="BW39" ca="1">INDEX(ElementMultiplier, AA39, BA39)*100/AY39</f>
        <v>1</v>
      </c>
      <c r="BX39" s="18">
        <f t="shared" ca="1" si="1"/>
        <v>23</v>
      </c>
      <c r="BY39" s="18">
        <f t="shared" ca="1" si="2"/>
        <v>17</v>
      </c>
      <c r="BZ39" s="18">
        <f t="shared" ca="1" si="27"/>
        <v>114</v>
      </c>
      <c r="CA39" s="18">
        <f t="shared" ca="1" si="28"/>
        <v>105</v>
      </c>
      <c r="CB39" s="18">
        <f t="shared" ca="1" si="29"/>
        <v>100</v>
      </c>
      <c r="CC39" s="18">
        <f t="shared" ca="1" si="30"/>
        <v>100</v>
      </c>
      <c r="CD39" t="str">
        <f t="shared" ca="1" si="31"/>
        <v/>
      </c>
    </row>
    <row r="40" spans="5:82" x14ac:dyDescent="0.25">
      <c r="H40">
        <f t="shared" ca="1" si="3"/>
        <v>1</v>
      </c>
      <c r="I40" cm="1">
        <f t="array" aca="1" ref="I40" ca="1">IF(H40=H39, I39, INDEX(Parties[Player ID], H40))</f>
        <v>5</v>
      </c>
      <c r="J40" t="str" cm="1">
        <f t="array" aca="1" ref="J40" ca="1">IF(I40=I39,J39, INDEX(Monsters[Name], I40))</f>
        <v>Gunome</v>
      </c>
      <c r="K40" cm="1">
        <f t="array" aca="1" ref="K40" ca="1">IF(AND($H40=$H39, CD39=""), AN39, INDEX(Monsters[Health], $I40))</f>
        <v>35.5</v>
      </c>
      <c r="L40" cm="1">
        <f t="array" aca="1" ref="L40" ca="1">IF(AND($H40=$H39, $CD39=""), AO39, INDEX(Monsters[Stamina], $I40))</f>
        <v>5</v>
      </c>
      <c r="M40" s="18" cm="1">
        <f t="array" aca="1" ref="M40" ca="1">IF(AND($H40=$H39, $CD39=""), AP39, INDEX(Monsters[Attack], $I40))</f>
        <v>182</v>
      </c>
      <c r="N40" s="18" cm="1">
        <f t="array" aca="1" ref="N40" ca="1">IF(AND($H40=$H39, $CD39=""), AQ39, INDEX(Monsters[Defense], $I40))</f>
        <v>83</v>
      </c>
      <c r="O40" s="18" cm="1">
        <f t="array" aca="1" ref="O40" ca="1">IF(AND($H40=$H39, $CD39=""), AR39, INDEX(Monsters[Luck], $I40))</f>
        <v>99</v>
      </c>
      <c r="P40" cm="1">
        <f t="array" aca="1" ref="P40" ca="1">IF(I40=I39, P39, MATCH(INDEX(Monsters[Element], I40), Elements, 0))</f>
        <v>5</v>
      </c>
      <c r="Q40" s="4" cm="1">
        <f t="array" aca="1" ref="Q40" ca="1">INDEX(Monsters[Chance to Use 2], I40)</f>
        <v>0.4</v>
      </c>
      <c r="R40" cm="1">
        <f t="array" aca="1" ref="R40" ca="1">INDEX(Monsters[Ability 1 ID], I40)</f>
        <v>9</v>
      </c>
      <c r="S40" cm="1">
        <f t="array" aca="1" ref="S40" ca="1">INDEX(Monsters[Ability 2 ID], I40)</f>
        <v>10</v>
      </c>
      <c r="T40" cm="1">
        <f t="array" aca="1" ref="T40" ca="1">INDEX(Abilities[Stamina Cost], R40)</f>
        <v>5</v>
      </c>
      <c r="U40" cm="1">
        <f t="array" aca="1" ref="U40" ca="1">INDEX(Abilities[Stamina Cost], S40)</f>
        <v>12</v>
      </c>
      <c r="V40">
        <f t="shared" ca="1" si="4"/>
        <v>1</v>
      </c>
      <c r="W40">
        <f t="shared" ca="1" si="5"/>
        <v>5</v>
      </c>
      <c r="X40">
        <f t="shared" ca="1" si="6"/>
        <v>12</v>
      </c>
      <c r="Y40">
        <f t="shared" ca="1" si="7"/>
        <v>1</v>
      </c>
      <c r="Z40">
        <f t="shared" ca="1" si="8"/>
        <v>9</v>
      </c>
      <c r="AA40" s="18" cm="1">
        <f t="array" aca="1" ref="AA40" ca="1">INDEX(Abilities[Element ID], $Z40)</f>
        <v>5</v>
      </c>
      <c r="AB40" s="18" cm="1">
        <f t="array" aca="1" ref="AB40" ca="1">INDEX(Abilities[Stamina Cost], $Z40)</f>
        <v>5</v>
      </c>
      <c r="AC40" s="18" cm="1">
        <f t="array" aca="1" ref="AC40" ca="1">INDEX(Abilities[Min Damage], $Z40)</f>
        <v>11</v>
      </c>
      <c r="AD40" s="18" cm="1">
        <f t="array" aca="1" ref="AD40" ca="1">INDEX(Abilities[Max Damage], $Z40)</f>
        <v>16</v>
      </c>
      <c r="AE40" s="14">
        <f t="shared" ca="1" si="9"/>
        <v>23.447054217278065</v>
      </c>
      <c r="AF40" t="str" cm="1">
        <f t="array" aca="1" ref="AF40" ca="1">INDEX(Abilities[Special Effect], Z40)</f>
        <v>Vampire</v>
      </c>
      <c r="AG40" t="b" cm="1">
        <f t="array" aca="1" ref="AG40" ca="1">RAND() &lt;INDEX(Abilities[Effect Chance], Z40)*O40/100</f>
        <v>1</v>
      </c>
      <c r="AH40" t="str">
        <f t="shared" ca="1" si="10"/>
        <v>Vampire</v>
      </c>
      <c r="AI40" s="14">
        <f t="shared" ca="1" si="11"/>
        <v>23.447054217278065</v>
      </c>
      <c r="AJ40" t="b">
        <f t="shared" ca="1" si="12"/>
        <v>1</v>
      </c>
      <c r="AK40" t="b">
        <f ca="1">AND(AJ40, H40=COUNTA(Parties[Player Party]))</f>
        <v>0</v>
      </c>
      <c r="AL40" s="14" cm="1">
        <f t="array" aca="1" ref="AL40" ca="1">INDEX(ElementMultiplier, BL40, P40)*100/N40</f>
        <v>1.2048192771084338</v>
      </c>
      <c r="AM40" s="14">
        <f t="shared" ca="1" si="0"/>
        <v>10</v>
      </c>
      <c r="AN40" s="18">
        <f t="shared" ca="1" si="32"/>
        <v>37</v>
      </c>
      <c r="AO40" s="18">
        <f t="shared" ca="1" si="13"/>
        <v>0</v>
      </c>
      <c r="AP40" s="18">
        <f t="shared" ca="1" si="14"/>
        <v>182</v>
      </c>
      <c r="AQ40" s="18">
        <f t="shared" ca="1" si="15"/>
        <v>75</v>
      </c>
      <c r="AR40" s="18">
        <f t="shared" ca="1" si="16"/>
        <v>99</v>
      </c>
      <c r="AS40">
        <f t="shared" ca="1" si="17"/>
        <v>2</v>
      </c>
      <c r="AT40" cm="1">
        <f t="array" aca="1" ref="AT40" ca="1">IF(AS40=AS39, AT39, INDEX(Parties[Opponent ID], AS40))</f>
        <v>1</v>
      </c>
      <c r="AU40" t="str" cm="1">
        <f t="array" aca="1" ref="AU40" ca="1">IF(AT40=AT39,AU39, INDEX(Monsters[Name], AT40))</f>
        <v>Gnives</v>
      </c>
      <c r="AV40" cm="1">
        <f t="array" aca="1" ref="AV40" ca="1">IF(AND($AS40=$AS39, $CD39=""), BY39, INDEX(Monsters[Health], $AT40))</f>
        <v>17</v>
      </c>
      <c r="AW40" cm="1">
        <f t="array" aca="1" ref="AW40" ca="1">IF(AND($AS40=$AS39, $CD39=""), BZ39, INDEX(Monsters[Stamina], $AT40))</f>
        <v>114</v>
      </c>
      <c r="AX40" s="18" cm="1">
        <f t="array" aca="1" ref="AX40" ca="1">IF(AND($AS40=$AS39, $CD39=""), CA39, INDEX(Monsters[Attack], $AT40))</f>
        <v>105</v>
      </c>
      <c r="AY40" s="18" cm="1">
        <f t="array" aca="1" ref="AY40" ca="1">IF(AND($AS40=$AS39, $CD39=""), CB39, INDEX(Monsters[Defense], $AT40))</f>
        <v>100</v>
      </c>
      <c r="AZ40" s="18" cm="1">
        <f t="array" aca="1" ref="AZ40" ca="1">IF(AND($AS40=$AS39, $CD39=""), CC39, INDEX(Monsters[Luck], $AT40))</f>
        <v>100</v>
      </c>
      <c r="BA40" cm="1">
        <f t="array" aca="1" ref="BA40" ca="1">IF(AT40=AT39, BA39, MATCH(INDEX(Monsters[Element], AT40), Elements, 0))</f>
        <v>1</v>
      </c>
      <c r="BB40" s="4" cm="1">
        <f t="array" aca="1" ref="BB40" ca="1">INDEX(Monsters[Chance to Use 2], AT40)</f>
        <v>0.65</v>
      </c>
      <c r="BC40" cm="1">
        <f t="array" aca="1" ref="BC40" ca="1">INDEX(Monsters[Ability 1 ID], AT40)</f>
        <v>18</v>
      </c>
      <c r="BD40" cm="1">
        <f t="array" aca="1" ref="BD40" ca="1">INDEX(Monsters[Ability 2 ID], AT40)</f>
        <v>2</v>
      </c>
      <c r="BE40" cm="1">
        <f t="array" aca="1" ref="BE40" ca="1">INDEX(Abilities[Stamina Cost], BC40)</f>
        <v>25</v>
      </c>
      <c r="BF40" cm="1">
        <f t="array" aca="1" ref="BF40" ca="1">INDEX(Abilities[Stamina Cost], BD40)</f>
        <v>3</v>
      </c>
      <c r="BG40">
        <f t="shared" ca="1" si="18"/>
        <v>2</v>
      </c>
      <c r="BH40">
        <f t="shared" ca="1" si="19"/>
        <v>3</v>
      </c>
      <c r="BI40">
        <f t="shared" ca="1" si="20"/>
        <v>25</v>
      </c>
      <c r="BJ40">
        <f t="shared" ca="1" si="21"/>
        <v>2</v>
      </c>
      <c r="BK40">
        <f t="shared" ca="1" si="22"/>
        <v>2</v>
      </c>
      <c r="BL40" s="18" cm="1">
        <f t="array" aca="1" ref="BL40" ca="1">INDEX(Abilities[Element ID], $BK40)</f>
        <v>1</v>
      </c>
      <c r="BM40" s="18" cm="1">
        <f t="array" aca="1" ref="BM40" ca="1">INDEX(Abilities[Stamina Cost], $BK40)</f>
        <v>3</v>
      </c>
      <c r="BN40" s="18" cm="1">
        <f t="array" aca="1" ref="BN40" ca="1">INDEX(Abilities[Min Damage], $BK40)</f>
        <v>8</v>
      </c>
      <c r="BO40" s="18" cm="1">
        <f t="array" aca="1" ref="BO40" ca="1">INDEX(Abilities[Max Damage], $BK40)</f>
        <v>13</v>
      </c>
      <c r="BP40" s="14">
        <f t="shared" ca="1" si="23"/>
        <v>9.9395241445676792</v>
      </c>
      <c r="BQ40" t="str" cm="1">
        <f t="array" aca="1" ref="BQ40" ca="1">INDEX(Abilities[Special Effect], BK40)</f>
        <v>Sunder</v>
      </c>
      <c r="BR40" t="b" cm="1">
        <f t="array" aca="1" ref="BR40" ca="1">RAND() &lt;INDEX(Abilities[Effect Chance], BK40)*AZ40/100</f>
        <v>1</v>
      </c>
      <c r="BS40" t="str">
        <f t="shared" ca="1" si="24"/>
        <v>Sunder</v>
      </c>
      <c r="BT40" s="14">
        <f t="shared" ca="1" si="25"/>
        <v>9.9395241445676792</v>
      </c>
      <c r="BU40" t="b">
        <f t="shared" ca="1" si="26"/>
        <v>1</v>
      </c>
      <c r="BV40" t="b">
        <f ca="1">AND(BU40, AS40=COUNTA(Parties[Opponent Party]))</f>
        <v>0</v>
      </c>
      <c r="BW40" s="14" cm="1">
        <f t="array" aca="1" ref="BW40" ca="1">INDEX(ElementMultiplier, AA40, BA40)*100/AY40</f>
        <v>1</v>
      </c>
      <c r="BX40" s="18">
        <f t="shared" ca="1" si="1"/>
        <v>23</v>
      </c>
      <c r="BY40" s="18">
        <f t="shared" ca="1" si="2"/>
        <v>0</v>
      </c>
      <c r="BZ40" s="18">
        <f t="shared" ca="1" si="27"/>
        <v>111</v>
      </c>
      <c r="CA40" s="18">
        <f t="shared" ca="1" si="28"/>
        <v>105</v>
      </c>
      <c r="CB40" s="18">
        <f t="shared" ca="1" si="29"/>
        <v>100</v>
      </c>
      <c r="CC40" s="18">
        <f t="shared" ca="1" si="30"/>
        <v>100</v>
      </c>
      <c r="CD40" t="str">
        <f t="shared" ca="1" si="31"/>
        <v/>
      </c>
    </row>
    <row r="41" spans="5:82" x14ac:dyDescent="0.25">
      <c r="H41">
        <f t="shared" ca="1" si="3"/>
        <v>2</v>
      </c>
      <c r="I41" cm="1">
        <f t="array" aca="1" ref="I41" ca="1">IF(H41=H40, I40, INDEX(Parties[Player ID], H41))</f>
        <v>8</v>
      </c>
      <c r="J41" t="str" cm="1">
        <f t="array" aca="1" ref="J41" ca="1">IF(I41=I40,J40, INDEX(Monsters[Name], I41))</f>
        <v>EFUP Gnome (Extrodinary Fantasical Ultra Pretty Gnome)</v>
      </c>
      <c r="K41" cm="1">
        <f t="array" aca="1" ref="K41" ca="1">IF(AND($H41=$H40, CD40=""), AN40, INDEX(Monsters[Health], $I41))</f>
        <v>110</v>
      </c>
      <c r="L41" cm="1">
        <f t="array" aca="1" ref="L41" ca="1">IF(AND($H41=$H40, $CD40=""), AO40, INDEX(Monsters[Stamina], $I41))</f>
        <v>200</v>
      </c>
      <c r="M41" s="18" cm="1">
        <f t="array" aca="1" ref="M41" ca="1">IF(AND($H41=$H40, $CD40=""), AP40, INDEX(Monsters[Attack], $I41))</f>
        <v>80</v>
      </c>
      <c r="N41" s="18" cm="1">
        <f t="array" aca="1" ref="N41" ca="1">IF(AND($H41=$H40, $CD40=""), AQ40, INDEX(Monsters[Defense], $I41))</f>
        <v>95</v>
      </c>
      <c r="O41" s="18" cm="1">
        <f t="array" aca="1" ref="O41" ca="1">IF(AND($H41=$H40, $CD40=""), AR40, INDEX(Monsters[Luck], $I41))</f>
        <v>100</v>
      </c>
      <c r="P41" cm="1">
        <f t="array" aca="1" ref="P41" ca="1">IF(I41=I40, P40, MATCH(INDEX(Monsters[Element], I41), Elements, 0))</f>
        <v>2</v>
      </c>
      <c r="Q41" s="4" cm="1">
        <f t="array" aca="1" ref="Q41" ca="1">INDEX(Monsters[Chance to Use 2], I41)</f>
        <v>0.8</v>
      </c>
      <c r="R41" cm="1">
        <f t="array" aca="1" ref="R41" ca="1">INDEX(Monsters[Ability 1 ID], I41)</f>
        <v>14</v>
      </c>
      <c r="S41" cm="1">
        <f t="array" aca="1" ref="S41" ca="1">INDEX(Monsters[Ability 2 ID], I41)</f>
        <v>11</v>
      </c>
      <c r="T41" cm="1">
        <f t="array" aca="1" ref="T41" ca="1">INDEX(Abilities[Stamina Cost], R41)</f>
        <v>20</v>
      </c>
      <c r="U41" cm="1">
        <f t="array" aca="1" ref="U41" ca="1">INDEX(Abilities[Stamina Cost], S41)</f>
        <v>10</v>
      </c>
      <c r="V41">
        <f t="shared" ca="1" si="4"/>
        <v>2</v>
      </c>
      <c r="W41">
        <f t="shared" ca="1" si="5"/>
        <v>10</v>
      </c>
      <c r="X41">
        <f t="shared" ca="1" si="6"/>
        <v>20</v>
      </c>
      <c r="Y41">
        <f t="shared" ca="1" si="7"/>
        <v>2</v>
      </c>
      <c r="Z41">
        <f t="shared" ca="1" si="8"/>
        <v>11</v>
      </c>
      <c r="AA41" s="18" cm="1">
        <f t="array" aca="1" ref="AA41" ca="1">INDEX(Abilities[Element ID], $Z41)</f>
        <v>2</v>
      </c>
      <c r="AB41" s="18" cm="1">
        <f t="array" aca="1" ref="AB41" ca="1">INDEX(Abilities[Stamina Cost], $Z41)</f>
        <v>10</v>
      </c>
      <c r="AC41" s="18" cm="1">
        <f t="array" aca="1" ref="AC41" ca="1">INDEX(Abilities[Min Damage], $Z41)</f>
        <v>10</v>
      </c>
      <c r="AD41" s="18" cm="1">
        <f t="array" aca="1" ref="AD41" ca="1">INDEX(Abilities[Max Damage], $Z41)</f>
        <v>22</v>
      </c>
      <c r="AE41" s="14">
        <f t="shared" ca="1" si="9"/>
        <v>11.181725962245469</v>
      </c>
      <c r="AF41" t="str" cm="1">
        <f t="array" aca="1" ref="AF41" ca="1">INDEX(Abilities[Special Effect], Z41)</f>
        <v>Vampire</v>
      </c>
      <c r="AG41" t="b" cm="1">
        <f t="array" aca="1" ref="AG41" ca="1">RAND() &lt;INDEX(Abilities[Effect Chance], Z41)*O41/100</f>
        <v>1</v>
      </c>
      <c r="AH41" t="str">
        <f t="shared" ca="1" si="10"/>
        <v>Vampire</v>
      </c>
      <c r="AI41" s="14">
        <f t="shared" ca="1" si="11"/>
        <v>11.181725962245469</v>
      </c>
      <c r="AJ41" t="b">
        <f t="shared" ca="1" si="12"/>
        <v>0</v>
      </c>
      <c r="AK41" t="b">
        <f ca="1">AND(AJ41, H41=COUNTA(Parties[Player Party]))</f>
        <v>0</v>
      </c>
      <c r="AL41" s="14" cm="1">
        <f t="array" aca="1" ref="AL41" ca="1">INDEX(ElementMultiplier, BL41, P41)*100/N41</f>
        <v>2.1052631578947367</v>
      </c>
      <c r="AM41" s="14">
        <f t="shared" ca="1" si="0"/>
        <v>16</v>
      </c>
      <c r="AN41" s="18">
        <f t="shared" ca="1" si="32"/>
        <v>102.5</v>
      </c>
      <c r="AO41" s="18">
        <f t="shared" ca="1" si="13"/>
        <v>190</v>
      </c>
      <c r="AP41" s="18">
        <f t="shared" ca="1" si="14"/>
        <v>80</v>
      </c>
      <c r="AQ41" s="18">
        <f t="shared" ca="1" si="15"/>
        <v>95</v>
      </c>
      <c r="AR41" s="18">
        <f t="shared" ca="1" si="16"/>
        <v>100</v>
      </c>
      <c r="AS41">
        <f t="shared" ca="1" si="17"/>
        <v>3</v>
      </c>
      <c r="AT41" cm="1">
        <f t="array" aca="1" ref="AT41" ca="1">IF(AS41=AS40, AT40, INDEX(Parties[Opponent ID], AS41))</f>
        <v>11</v>
      </c>
      <c r="AU41" t="str" cm="1">
        <f t="array" aca="1" ref="AU41" ca="1">IF(AT41=AT40,AU40, INDEX(Monsters[Name], AT41))</f>
        <v>Gneaver</v>
      </c>
      <c r="AV41" cm="1">
        <f t="array" aca="1" ref="AV41" ca="1">IF(AND($AS41=$AS40, $CD40=""), BY40, INDEX(Monsters[Health], $AT41))</f>
        <v>120</v>
      </c>
      <c r="AW41" cm="1">
        <f t="array" aca="1" ref="AW41" ca="1">IF(AND($AS41=$AS40, $CD40=""), BZ40, INDEX(Monsters[Stamina], $AT41))</f>
        <v>107</v>
      </c>
      <c r="AX41" s="18" cm="1">
        <f t="array" aca="1" ref="AX41" ca="1">IF(AND($AS41=$AS40, $CD40=""), CA40, INDEX(Monsters[Attack], $AT41))</f>
        <v>110</v>
      </c>
      <c r="AY41" s="18" cm="1">
        <f t="array" aca="1" ref="AY41" ca="1">IF(AND($AS41=$AS40, $CD40=""), CB40, INDEX(Monsters[Defense], $AT41))</f>
        <v>80</v>
      </c>
      <c r="AZ41" s="18" cm="1">
        <f t="array" aca="1" ref="AZ41" ca="1">IF(AND($AS41=$AS40, $CD40=""), CC40, INDEX(Monsters[Luck], $AT41))</f>
        <v>100</v>
      </c>
      <c r="BA41" cm="1">
        <f t="array" aca="1" ref="BA41" ca="1">IF(AT41=AT40, BA40, MATCH(INDEX(Monsters[Element], AT41), Elements, 0))</f>
        <v>4</v>
      </c>
      <c r="BB41" s="4" cm="1">
        <f t="array" aca="1" ref="BB41" ca="1">INDEX(Monsters[Chance to Use 2], AT41)</f>
        <v>0.25</v>
      </c>
      <c r="BC41" cm="1">
        <f t="array" aca="1" ref="BC41" ca="1">INDEX(Monsters[Ability 1 ID], AT41)</f>
        <v>1</v>
      </c>
      <c r="BD41" cm="1">
        <f t="array" aca="1" ref="BD41" ca="1">INDEX(Monsters[Ability 2 ID], AT41)</f>
        <v>2</v>
      </c>
      <c r="BE41" cm="1">
        <f t="array" aca="1" ref="BE41" ca="1">INDEX(Abilities[Stamina Cost], BC41)</f>
        <v>5</v>
      </c>
      <c r="BF41" cm="1">
        <f t="array" aca="1" ref="BF41" ca="1">INDEX(Abilities[Stamina Cost], BD41)</f>
        <v>3</v>
      </c>
      <c r="BG41">
        <f t="shared" ca="1" si="18"/>
        <v>2</v>
      </c>
      <c r="BH41">
        <f t="shared" ca="1" si="19"/>
        <v>3</v>
      </c>
      <c r="BI41">
        <f t="shared" ca="1" si="20"/>
        <v>5</v>
      </c>
      <c r="BJ41">
        <f t="shared" ca="1" si="21"/>
        <v>1</v>
      </c>
      <c r="BK41">
        <f t="shared" ca="1" si="22"/>
        <v>1</v>
      </c>
      <c r="BL41" s="18" cm="1">
        <f t="array" aca="1" ref="BL41" ca="1">INDEX(Abilities[Element ID], $BK41)</f>
        <v>4</v>
      </c>
      <c r="BM41" s="18" cm="1">
        <f t="array" aca="1" ref="BM41" ca="1">INDEX(Abilities[Stamina Cost], $BK41)</f>
        <v>5</v>
      </c>
      <c r="BN41" s="18" cm="1">
        <f t="array" aca="1" ref="BN41" ca="1">INDEX(Abilities[Min Damage], $BK41)</f>
        <v>12</v>
      </c>
      <c r="BO41" s="18" cm="1">
        <f t="array" aca="1" ref="BO41" ca="1">INDEX(Abilities[Max Damage], $BK41)</f>
        <v>18</v>
      </c>
      <c r="BP41" s="14">
        <f t="shared" ca="1" si="23"/>
        <v>16.029157814867673</v>
      </c>
      <c r="BQ41" t="str" cm="1">
        <f t="array" aca="1" ref="BQ41" ca="1">INDEX(Abilities[Special Effect], BK41)</f>
        <v>Vampire</v>
      </c>
      <c r="BR41" t="b" cm="1">
        <f t="array" aca="1" ref="BR41" ca="1">RAND() &lt;INDEX(Abilities[Effect Chance], BK41)*AZ41/100</f>
        <v>1</v>
      </c>
      <c r="BS41" t="str">
        <f t="shared" ca="1" si="24"/>
        <v>Vampire</v>
      </c>
      <c r="BT41" s="14">
        <f t="shared" ca="1" si="25"/>
        <v>16.029157814867673</v>
      </c>
      <c r="BU41" t="b">
        <f t="shared" ca="1" si="26"/>
        <v>0</v>
      </c>
      <c r="BV41" t="b">
        <f ca="1">AND(BU41, AS41=COUNTA(Parties[Opponent Party]))</f>
        <v>0</v>
      </c>
      <c r="BW41" s="14" cm="1">
        <f t="array" aca="1" ref="BW41" ca="1">INDEX(ElementMultiplier, AA41, BA41)*100/AY41</f>
        <v>1.5625</v>
      </c>
      <c r="BX41" s="18">
        <f t="shared" ca="1" si="1"/>
        <v>17</v>
      </c>
      <c r="BY41" s="18">
        <f t="shared" ca="1" si="2"/>
        <v>111</v>
      </c>
      <c r="BZ41" s="18">
        <f t="shared" ca="1" si="27"/>
        <v>102</v>
      </c>
      <c r="CA41" s="18">
        <f t="shared" ca="1" si="28"/>
        <v>110</v>
      </c>
      <c r="CB41" s="18">
        <f t="shared" ca="1" si="29"/>
        <v>80</v>
      </c>
      <c r="CC41" s="18">
        <f t="shared" ca="1" si="30"/>
        <v>100</v>
      </c>
      <c r="CD41" t="str">
        <f t="shared" ca="1" si="31"/>
        <v/>
      </c>
    </row>
    <row r="42" spans="5:82" x14ac:dyDescent="0.25">
      <c r="H42">
        <f t="shared" ca="1" si="3"/>
        <v>2</v>
      </c>
      <c r="I42" cm="1">
        <f t="array" aca="1" ref="I42" ca="1">IF(H42=H41, I41, INDEX(Parties[Player ID], H42))</f>
        <v>8</v>
      </c>
      <c r="J42" t="str" cm="1">
        <f t="array" aca="1" ref="J42" ca="1">IF(I42=I41,J41, INDEX(Monsters[Name], I42))</f>
        <v>EFUP Gnome (Extrodinary Fantasical Ultra Pretty Gnome)</v>
      </c>
      <c r="K42" cm="1">
        <f t="array" aca="1" ref="K42" ca="1">IF(AND($H42=$H41, CD41=""), AN41, INDEX(Monsters[Health], $I42))</f>
        <v>102.5</v>
      </c>
      <c r="L42" cm="1">
        <f t="array" aca="1" ref="L42" ca="1">IF(AND($H42=$H41, $CD41=""), AO41, INDEX(Monsters[Stamina], $I42))</f>
        <v>190</v>
      </c>
      <c r="M42" s="18" cm="1">
        <f t="array" aca="1" ref="M42" ca="1">IF(AND($H42=$H41, $CD41=""), AP41, INDEX(Monsters[Attack], $I42))</f>
        <v>80</v>
      </c>
      <c r="N42" s="18" cm="1">
        <f t="array" aca="1" ref="N42" ca="1">IF(AND($H42=$H41, $CD41=""), AQ41, INDEX(Monsters[Defense], $I42))</f>
        <v>95</v>
      </c>
      <c r="O42" s="18" cm="1">
        <f t="array" aca="1" ref="O42" ca="1">IF(AND($H42=$H41, $CD41=""), AR41, INDEX(Monsters[Luck], $I42))</f>
        <v>100</v>
      </c>
      <c r="P42" cm="1">
        <f t="array" aca="1" ref="P42" ca="1">IF(I42=I41, P41, MATCH(INDEX(Monsters[Element], I42), Elements, 0))</f>
        <v>2</v>
      </c>
      <c r="Q42" s="4" cm="1">
        <f t="array" aca="1" ref="Q42" ca="1">INDEX(Monsters[Chance to Use 2], I42)</f>
        <v>0.8</v>
      </c>
      <c r="R42" cm="1">
        <f t="array" aca="1" ref="R42" ca="1">INDEX(Monsters[Ability 1 ID], I42)</f>
        <v>14</v>
      </c>
      <c r="S42" cm="1">
        <f t="array" aca="1" ref="S42" ca="1">INDEX(Monsters[Ability 2 ID], I42)</f>
        <v>11</v>
      </c>
      <c r="T42" cm="1">
        <f t="array" aca="1" ref="T42" ca="1">INDEX(Abilities[Stamina Cost], R42)</f>
        <v>20</v>
      </c>
      <c r="U42" cm="1">
        <f t="array" aca="1" ref="U42" ca="1">INDEX(Abilities[Stamina Cost], S42)</f>
        <v>10</v>
      </c>
      <c r="V42">
        <f t="shared" ca="1" si="4"/>
        <v>2</v>
      </c>
      <c r="W42">
        <f t="shared" ca="1" si="5"/>
        <v>10</v>
      </c>
      <c r="X42">
        <f t="shared" ca="1" si="6"/>
        <v>20</v>
      </c>
      <c r="Y42">
        <f t="shared" ca="1" si="7"/>
        <v>2</v>
      </c>
      <c r="Z42">
        <f t="shared" ca="1" si="8"/>
        <v>11</v>
      </c>
      <c r="AA42" s="18" cm="1">
        <f t="array" aca="1" ref="AA42" ca="1">INDEX(Abilities[Element ID], $Z42)</f>
        <v>2</v>
      </c>
      <c r="AB42" s="18" cm="1">
        <f t="array" aca="1" ref="AB42" ca="1">INDEX(Abilities[Stamina Cost], $Z42)</f>
        <v>10</v>
      </c>
      <c r="AC42" s="18" cm="1">
        <f t="array" aca="1" ref="AC42" ca="1">INDEX(Abilities[Min Damage], $Z42)</f>
        <v>10</v>
      </c>
      <c r="AD42" s="18" cm="1">
        <f t="array" aca="1" ref="AD42" ca="1">INDEX(Abilities[Max Damage], $Z42)</f>
        <v>22</v>
      </c>
      <c r="AE42" s="14">
        <f t="shared" ca="1" si="9"/>
        <v>11.438651070090577</v>
      </c>
      <c r="AF42" t="str" cm="1">
        <f t="array" aca="1" ref="AF42" ca="1">INDEX(Abilities[Special Effect], Z42)</f>
        <v>Vampire</v>
      </c>
      <c r="AG42" t="b" cm="1">
        <f t="array" aca="1" ref="AG42" ca="1">RAND() &lt;INDEX(Abilities[Effect Chance], Z42)*O42/100</f>
        <v>0</v>
      </c>
      <c r="AH42" t="str">
        <f t="shared" ca="1" si="10"/>
        <v/>
      </c>
      <c r="AI42" s="14">
        <f t="shared" ca="1" si="11"/>
        <v>11.438651070090577</v>
      </c>
      <c r="AJ42" t="b">
        <f t="shared" ca="1" si="12"/>
        <v>0</v>
      </c>
      <c r="AK42" t="b">
        <f ca="1">AND(AJ42, H42=COUNTA(Parties[Player Party]))</f>
        <v>0</v>
      </c>
      <c r="AL42" s="14" cm="1">
        <f t="array" aca="1" ref="AL42" ca="1">INDEX(ElementMultiplier, BL42, P42)*100/N42</f>
        <v>2.1052631578947367</v>
      </c>
      <c r="AM42" s="14">
        <f t="shared" ca="1" si="0"/>
        <v>17</v>
      </c>
      <c r="AN42" s="18">
        <f t="shared" ca="1" si="32"/>
        <v>85.5</v>
      </c>
      <c r="AO42" s="18">
        <f t="shared" ca="1" si="13"/>
        <v>180</v>
      </c>
      <c r="AP42" s="18">
        <f t="shared" ca="1" si="14"/>
        <v>80</v>
      </c>
      <c r="AQ42" s="18">
        <f t="shared" ca="1" si="15"/>
        <v>95</v>
      </c>
      <c r="AR42" s="18">
        <f t="shared" ca="1" si="16"/>
        <v>100</v>
      </c>
      <c r="AS42">
        <f t="shared" ca="1" si="17"/>
        <v>3</v>
      </c>
      <c r="AT42" cm="1">
        <f t="array" aca="1" ref="AT42" ca="1">IF(AS42=AS41, AT41, INDEX(Parties[Opponent ID], AS42))</f>
        <v>11</v>
      </c>
      <c r="AU42" t="str" cm="1">
        <f t="array" aca="1" ref="AU42" ca="1">IF(AT42=AT41,AU41, INDEX(Monsters[Name], AT42))</f>
        <v>Gneaver</v>
      </c>
      <c r="AV42" cm="1">
        <f t="array" aca="1" ref="AV42" ca="1">IF(AND($AS42=$AS41, $CD41=""), BY41, INDEX(Monsters[Health], $AT42))</f>
        <v>111</v>
      </c>
      <c r="AW42" cm="1">
        <f t="array" aca="1" ref="AW42" ca="1">IF(AND($AS42=$AS41, $CD41=""), BZ41, INDEX(Monsters[Stamina], $AT42))</f>
        <v>102</v>
      </c>
      <c r="AX42" s="18" cm="1">
        <f t="array" aca="1" ref="AX42" ca="1">IF(AND($AS42=$AS41, $CD41=""), CA41, INDEX(Monsters[Attack], $AT42))</f>
        <v>110</v>
      </c>
      <c r="AY42" s="18" cm="1">
        <f t="array" aca="1" ref="AY42" ca="1">IF(AND($AS42=$AS41, $CD41=""), CB41, INDEX(Monsters[Defense], $AT42))</f>
        <v>80</v>
      </c>
      <c r="AZ42" s="18" cm="1">
        <f t="array" aca="1" ref="AZ42" ca="1">IF(AND($AS42=$AS41, $CD41=""), CC41, INDEX(Monsters[Luck], $AT42))</f>
        <v>100</v>
      </c>
      <c r="BA42" cm="1">
        <f t="array" aca="1" ref="BA42" ca="1">IF(AT42=AT41, BA41, MATCH(INDEX(Monsters[Element], AT42), Elements, 0))</f>
        <v>4</v>
      </c>
      <c r="BB42" s="4" cm="1">
        <f t="array" aca="1" ref="BB42" ca="1">INDEX(Monsters[Chance to Use 2], AT42)</f>
        <v>0.25</v>
      </c>
      <c r="BC42" cm="1">
        <f t="array" aca="1" ref="BC42" ca="1">INDEX(Monsters[Ability 1 ID], AT42)</f>
        <v>1</v>
      </c>
      <c r="BD42" cm="1">
        <f t="array" aca="1" ref="BD42" ca="1">INDEX(Monsters[Ability 2 ID], AT42)</f>
        <v>2</v>
      </c>
      <c r="BE42" cm="1">
        <f t="array" aca="1" ref="BE42" ca="1">INDEX(Abilities[Stamina Cost], BC42)</f>
        <v>5</v>
      </c>
      <c r="BF42" cm="1">
        <f t="array" aca="1" ref="BF42" ca="1">INDEX(Abilities[Stamina Cost], BD42)</f>
        <v>3</v>
      </c>
      <c r="BG42">
        <f t="shared" ca="1" si="18"/>
        <v>2</v>
      </c>
      <c r="BH42">
        <f t="shared" ca="1" si="19"/>
        <v>3</v>
      </c>
      <c r="BI42">
        <f t="shared" ca="1" si="20"/>
        <v>5</v>
      </c>
      <c r="BJ42">
        <f t="shared" ca="1" si="21"/>
        <v>1</v>
      </c>
      <c r="BK42">
        <f t="shared" ca="1" si="22"/>
        <v>1</v>
      </c>
      <c r="BL42" s="18" cm="1">
        <f t="array" aca="1" ref="BL42" ca="1">INDEX(Abilities[Element ID], $BK42)</f>
        <v>4</v>
      </c>
      <c r="BM42" s="18" cm="1">
        <f t="array" aca="1" ref="BM42" ca="1">INDEX(Abilities[Stamina Cost], $BK42)</f>
        <v>5</v>
      </c>
      <c r="BN42" s="18" cm="1">
        <f t="array" aca="1" ref="BN42" ca="1">INDEX(Abilities[Min Damage], $BK42)</f>
        <v>12</v>
      </c>
      <c r="BO42" s="18" cm="1">
        <f t="array" aca="1" ref="BO42" ca="1">INDEX(Abilities[Max Damage], $BK42)</f>
        <v>18</v>
      </c>
      <c r="BP42" s="14">
        <f t="shared" ca="1" si="23"/>
        <v>17.009930682118874</v>
      </c>
      <c r="BQ42" t="str" cm="1">
        <f t="array" aca="1" ref="BQ42" ca="1">INDEX(Abilities[Special Effect], BK42)</f>
        <v>Vampire</v>
      </c>
      <c r="BR42" t="b" cm="1">
        <f t="array" aca="1" ref="BR42" ca="1">RAND() &lt;INDEX(Abilities[Effect Chance], BK42)*AZ42/100</f>
        <v>1</v>
      </c>
      <c r="BS42" t="str">
        <f t="shared" ca="1" si="24"/>
        <v>Vampire</v>
      </c>
      <c r="BT42" s="14">
        <f t="shared" ca="1" si="25"/>
        <v>17.009930682118874</v>
      </c>
      <c r="BU42" t="b">
        <f t="shared" ca="1" si="26"/>
        <v>0</v>
      </c>
      <c r="BV42" t="b">
        <f ca="1">AND(BU42, AS42=COUNTA(Parties[Opponent Party]))</f>
        <v>0</v>
      </c>
      <c r="BW42" s="14" cm="1">
        <f t="array" aca="1" ref="BW42" ca="1">INDEX(ElementMultiplier, AA42, BA42)*100/AY42</f>
        <v>1.5625</v>
      </c>
      <c r="BX42" s="18">
        <f t="shared" ca="1" si="1"/>
        <v>18</v>
      </c>
      <c r="BY42" s="18">
        <f t="shared" ca="1" si="2"/>
        <v>101.5</v>
      </c>
      <c r="BZ42" s="18">
        <f t="shared" ca="1" si="27"/>
        <v>97</v>
      </c>
      <c r="CA42" s="18">
        <f t="shared" ca="1" si="28"/>
        <v>110</v>
      </c>
      <c r="CB42" s="18">
        <f t="shared" ca="1" si="29"/>
        <v>80</v>
      </c>
      <c r="CC42" s="18">
        <f t="shared" ca="1" si="30"/>
        <v>100</v>
      </c>
      <c r="CD42" t="str">
        <f t="shared" ca="1" si="31"/>
        <v/>
      </c>
    </row>
    <row r="43" spans="5:82" x14ac:dyDescent="0.25">
      <c r="H43">
        <f t="shared" ca="1" si="3"/>
        <v>2</v>
      </c>
      <c r="I43" cm="1">
        <f t="array" aca="1" ref="I43" ca="1">IF(H43=H42, I42, INDEX(Parties[Player ID], H43))</f>
        <v>8</v>
      </c>
      <c r="J43" t="str" cm="1">
        <f t="array" aca="1" ref="J43" ca="1">IF(I43=I42,J42, INDEX(Monsters[Name], I43))</f>
        <v>EFUP Gnome (Extrodinary Fantasical Ultra Pretty Gnome)</v>
      </c>
      <c r="K43" cm="1">
        <f t="array" aca="1" ref="K43" ca="1">IF(AND($H43=$H42, CD42=""), AN42, INDEX(Monsters[Health], $I43))</f>
        <v>85.5</v>
      </c>
      <c r="L43" cm="1">
        <f t="array" aca="1" ref="L43" ca="1">IF(AND($H43=$H42, $CD42=""), AO42, INDEX(Monsters[Stamina], $I43))</f>
        <v>180</v>
      </c>
      <c r="M43" s="18" cm="1">
        <f t="array" aca="1" ref="M43" ca="1">IF(AND($H43=$H42, $CD42=""), AP42, INDEX(Monsters[Attack], $I43))</f>
        <v>80</v>
      </c>
      <c r="N43" s="18" cm="1">
        <f t="array" aca="1" ref="N43" ca="1">IF(AND($H43=$H42, $CD42=""), AQ42, INDEX(Monsters[Defense], $I43))</f>
        <v>95</v>
      </c>
      <c r="O43" s="18" cm="1">
        <f t="array" aca="1" ref="O43" ca="1">IF(AND($H43=$H42, $CD42=""), AR42, INDEX(Monsters[Luck], $I43))</f>
        <v>100</v>
      </c>
      <c r="P43" cm="1">
        <f t="array" aca="1" ref="P43" ca="1">IF(I43=I42, P42, MATCH(INDEX(Monsters[Element], I43), Elements, 0))</f>
        <v>2</v>
      </c>
      <c r="Q43" s="4" cm="1">
        <f t="array" aca="1" ref="Q43" ca="1">INDEX(Monsters[Chance to Use 2], I43)</f>
        <v>0.8</v>
      </c>
      <c r="R43" cm="1">
        <f t="array" aca="1" ref="R43" ca="1">INDEX(Monsters[Ability 1 ID], I43)</f>
        <v>14</v>
      </c>
      <c r="S43" cm="1">
        <f t="array" aca="1" ref="S43" ca="1">INDEX(Monsters[Ability 2 ID], I43)</f>
        <v>11</v>
      </c>
      <c r="T43" cm="1">
        <f t="array" aca="1" ref="T43" ca="1">INDEX(Abilities[Stamina Cost], R43)</f>
        <v>20</v>
      </c>
      <c r="U43" cm="1">
        <f t="array" aca="1" ref="U43" ca="1">INDEX(Abilities[Stamina Cost], S43)</f>
        <v>10</v>
      </c>
      <c r="V43">
        <f t="shared" ca="1" si="4"/>
        <v>2</v>
      </c>
      <c r="W43">
        <f t="shared" ca="1" si="5"/>
        <v>10</v>
      </c>
      <c r="X43">
        <f t="shared" ca="1" si="6"/>
        <v>20</v>
      </c>
      <c r="Y43">
        <f t="shared" ca="1" si="7"/>
        <v>2</v>
      </c>
      <c r="Z43">
        <f t="shared" ca="1" si="8"/>
        <v>11</v>
      </c>
      <c r="AA43" s="18" cm="1">
        <f t="array" aca="1" ref="AA43" ca="1">INDEX(Abilities[Element ID], $Z43)</f>
        <v>2</v>
      </c>
      <c r="AB43" s="18" cm="1">
        <f t="array" aca="1" ref="AB43" ca="1">INDEX(Abilities[Stamina Cost], $Z43)</f>
        <v>10</v>
      </c>
      <c r="AC43" s="18" cm="1">
        <f t="array" aca="1" ref="AC43" ca="1">INDEX(Abilities[Min Damage], $Z43)</f>
        <v>10</v>
      </c>
      <c r="AD43" s="18" cm="1">
        <f t="array" aca="1" ref="AD43" ca="1">INDEX(Abilities[Max Damage], $Z43)</f>
        <v>22</v>
      </c>
      <c r="AE43" s="14">
        <f t="shared" ca="1" si="9"/>
        <v>15.019462754454748</v>
      </c>
      <c r="AF43" t="str" cm="1">
        <f t="array" aca="1" ref="AF43" ca="1">INDEX(Abilities[Special Effect], Z43)</f>
        <v>Vampire</v>
      </c>
      <c r="AG43" t="b" cm="1">
        <f t="array" aca="1" ref="AG43" ca="1">RAND() &lt;INDEX(Abilities[Effect Chance], Z43)*O43/100</f>
        <v>1</v>
      </c>
      <c r="AH43" t="str">
        <f t="shared" ca="1" si="10"/>
        <v>Vampire</v>
      </c>
      <c r="AI43" s="14">
        <f t="shared" ca="1" si="11"/>
        <v>15.019462754454748</v>
      </c>
      <c r="AJ43" t="b">
        <f t="shared" ca="1" si="12"/>
        <v>0</v>
      </c>
      <c r="AK43" t="b">
        <f ca="1">AND(AJ43, H43=COUNTA(Parties[Player Party]))</f>
        <v>0</v>
      </c>
      <c r="AL43" s="14" cm="1">
        <f t="array" aca="1" ref="AL43" ca="1">INDEX(ElementMultiplier, BL43, P43)*100/N43</f>
        <v>2.1052631578947367</v>
      </c>
      <c r="AM43" s="14">
        <f t="shared" ca="1" si="0"/>
        <v>18</v>
      </c>
      <c r="AN43" s="18">
        <f t="shared" ca="1" si="32"/>
        <v>79</v>
      </c>
      <c r="AO43" s="18">
        <f t="shared" ca="1" si="13"/>
        <v>170</v>
      </c>
      <c r="AP43" s="18">
        <f t="shared" ca="1" si="14"/>
        <v>80</v>
      </c>
      <c r="AQ43" s="18">
        <f t="shared" ca="1" si="15"/>
        <v>95</v>
      </c>
      <c r="AR43" s="18">
        <f t="shared" ca="1" si="16"/>
        <v>100</v>
      </c>
      <c r="AS43">
        <f t="shared" ca="1" si="17"/>
        <v>3</v>
      </c>
      <c r="AT43" cm="1">
        <f t="array" aca="1" ref="AT43" ca="1">IF(AS43=AS42, AT42, INDEX(Parties[Opponent ID], AS43))</f>
        <v>11</v>
      </c>
      <c r="AU43" t="str" cm="1">
        <f t="array" aca="1" ref="AU43" ca="1">IF(AT43=AT42,AU42, INDEX(Monsters[Name], AT43))</f>
        <v>Gneaver</v>
      </c>
      <c r="AV43" cm="1">
        <f t="array" aca="1" ref="AV43" ca="1">IF(AND($AS43=$AS42, $CD42=""), BY42, INDEX(Monsters[Health], $AT43))</f>
        <v>101.5</v>
      </c>
      <c r="AW43" cm="1">
        <f t="array" aca="1" ref="AW43" ca="1">IF(AND($AS43=$AS42, $CD42=""), BZ42, INDEX(Monsters[Stamina], $AT43))</f>
        <v>97</v>
      </c>
      <c r="AX43" s="18" cm="1">
        <f t="array" aca="1" ref="AX43" ca="1">IF(AND($AS43=$AS42, $CD42=""), CA42, INDEX(Monsters[Attack], $AT43))</f>
        <v>110</v>
      </c>
      <c r="AY43" s="18" cm="1">
        <f t="array" aca="1" ref="AY43" ca="1">IF(AND($AS43=$AS42, $CD42=""), CB42, INDEX(Monsters[Defense], $AT43))</f>
        <v>80</v>
      </c>
      <c r="AZ43" s="18" cm="1">
        <f t="array" aca="1" ref="AZ43" ca="1">IF(AND($AS43=$AS42, $CD42=""), CC42, INDEX(Monsters[Luck], $AT43))</f>
        <v>100</v>
      </c>
      <c r="BA43" cm="1">
        <f t="array" aca="1" ref="BA43" ca="1">IF(AT43=AT42, BA42, MATCH(INDEX(Monsters[Element], AT43), Elements, 0))</f>
        <v>4</v>
      </c>
      <c r="BB43" s="4" cm="1">
        <f t="array" aca="1" ref="BB43" ca="1">INDEX(Monsters[Chance to Use 2], AT43)</f>
        <v>0.25</v>
      </c>
      <c r="BC43" cm="1">
        <f t="array" aca="1" ref="BC43" ca="1">INDEX(Monsters[Ability 1 ID], AT43)</f>
        <v>1</v>
      </c>
      <c r="BD43" cm="1">
        <f t="array" aca="1" ref="BD43" ca="1">INDEX(Monsters[Ability 2 ID], AT43)</f>
        <v>2</v>
      </c>
      <c r="BE43" cm="1">
        <f t="array" aca="1" ref="BE43" ca="1">INDEX(Abilities[Stamina Cost], BC43)</f>
        <v>5</v>
      </c>
      <c r="BF43" cm="1">
        <f t="array" aca="1" ref="BF43" ca="1">INDEX(Abilities[Stamina Cost], BD43)</f>
        <v>3</v>
      </c>
      <c r="BG43">
        <f t="shared" ca="1" si="18"/>
        <v>2</v>
      </c>
      <c r="BH43">
        <f t="shared" ca="1" si="19"/>
        <v>3</v>
      </c>
      <c r="BI43">
        <f t="shared" ca="1" si="20"/>
        <v>5</v>
      </c>
      <c r="BJ43">
        <f t="shared" ca="1" si="21"/>
        <v>1</v>
      </c>
      <c r="BK43">
        <f t="shared" ca="1" si="22"/>
        <v>1</v>
      </c>
      <c r="BL43" s="18" cm="1">
        <f t="array" aca="1" ref="BL43" ca="1">INDEX(Abilities[Element ID], $BK43)</f>
        <v>4</v>
      </c>
      <c r="BM43" s="18" cm="1">
        <f t="array" aca="1" ref="BM43" ca="1">INDEX(Abilities[Stamina Cost], $BK43)</f>
        <v>5</v>
      </c>
      <c r="BN43" s="18" cm="1">
        <f t="array" aca="1" ref="BN43" ca="1">INDEX(Abilities[Min Damage], $BK43)</f>
        <v>12</v>
      </c>
      <c r="BO43" s="18" cm="1">
        <f t="array" aca="1" ref="BO43" ca="1">INDEX(Abilities[Max Damage], $BK43)</f>
        <v>18</v>
      </c>
      <c r="BP43" s="14">
        <f t="shared" ca="1" si="23"/>
        <v>17.633025248703476</v>
      </c>
      <c r="BQ43" t="str" cm="1">
        <f t="array" aca="1" ref="BQ43" ca="1">INDEX(Abilities[Special Effect], BK43)</f>
        <v>Vampire</v>
      </c>
      <c r="BR43" t="b" cm="1">
        <f t="array" aca="1" ref="BR43" ca="1">RAND() &lt;INDEX(Abilities[Effect Chance], BK43)*AZ43/100</f>
        <v>1</v>
      </c>
      <c r="BS43" t="str">
        <f t="shared" ca="1" si="24"/>
        <v>Vampire</v>
      </c>
      <c r="BT43" s="14">
        <f t="shared" ca="1" si="25"/>
        <v>17.633025248703476</v>
      </c>
      <c r="BU43" t="b">
        <f t="shared" ca="1" si="26"/>
        <v>0</v>
      </c>
      <c r="BV43" t="b">
        <f ca="1">AND(BU43, AS43=COUNTA(Parties[Opponent Party]))</f>
        <v>0</v>
      </c>
      <c r="BW43" s="14" cm="1">
        <f t="array" aca="1" ref="BW43" ca="1">INDEX(ElementMultiplier, AA43, BA43)*100/AY43</f>
        <v>1.5625</v>
      </c>
      <c r="BX43" s="18">
        <f t="shared" ca="1" si="1"/>
        <v>23</v>
      </c>
      <c r="BY43" s="18">
        <f t="shared" ca="1" si="2"/>
        <v>87.5</v>
      </c>
      <c r="BZ43" s="18">
        <f t="shared" ca="1" si="27"/>
        <v>92</v>
      </c>
      <c r="CA43" s="18">
        <f t="shared" ca="1" si="28"/>
        <v>110</v>
      </c>
      <c r="CB43" s="18">
        <f t="shared" ca="1" si="29"/>
        <v>80</v>
      </c>
      <c r="CC43" s="18">
        <f t="shared" ca="1" si="30"/>
        <v>100</v>
      </c>
      <c r="CD43" t="str">
        <f t="shared" ca="1" si="31"/>
        <v/>
      </c>
    </row>
    <row r="44" spans="5:82" x14ac:dyDescent="0.25">
      <c r="H44">
        <f t="shared" ca="1" si="3"/>
        <v>2</v>
      </c>
      <c r="I44" cm="1">
        <f t="array" aca="1" ref="I44" ca="1">IF(H44=H43, I43, INDEX(Parties[Player ID], H44))</f>
        <v>8</v>
      </c>
      <c r="J44" t="str" cm="1">
        <f t="array" aca="1" ref="J44" ca="1">IF(I44=I43,J43, INDEX(Monsters[Name], I44))</f>
        <v>EFUP Gnome (Extrodinary Fantasical Ultra Pretty Gnome)</v>
      </c>
      <c r="K44" cm="1">
        <f t="array" aca="1" ref="K44" ca="1">IF(AND($H44=$H43, CD43=""), AN43, INDEX(Monsters[Health], $I44))</f>
        <v>79</v>
      </c>
      <c r="L44" cm="1">
        <f t="array" aca="1" ref="L44" ca="1">IF(AND($H44=$H43, $CD43=""), AO43, INDEX(Monsters[Stamina], $I44))</f>
        <v>170</v>
      </c>
      <c r="M44" s="18" cm="1">
        <f t="array" aca="1" ref="M44" ca="1">IF(AND($H44=$H43, $CD43=""), AP43, INDEX(Monsters[Attack], $I44))</f>
        <v>80</v>
      </c>
      <c r="N44" s="18" cm="1">
        <f t="array" aca="1" ref="N44" ca="1">IF(AND($H44=$H43, $CD43=""), AQ43, INDEX(Monsters[Defense], $I44))</f>
        <v>95</v>
      </c>
      <c r="O44" s="18" cm="1">
        <f t="array" aca="1" ref="O44" ca="1">IF(AND($H44=$H43, $CD43=""), AR43, INDEX(Monsters[Luck], $I44))</f>
        <v>100</v>
      </c>
      <c r="P44" cm="1">
        <f t="array" aca="1" ref="P44" ca="1">IF(I44=I43, P43, MATCH(INDEX(Monsters[Element], I44), Elements, 0))</f>
        <v>2</v>
      </c>
      <c r="Q44" s="4" cm="1">
        <f t="array" aca="1" ref="Q44" ca="1">INDEX(Monsters[Chance to Use 2], I44)</f>
        <v>0.8</v>
      </c>
      <c r="R44" cm="1">
        <f t="array" aca="1" ref="R44" ca="1">INDEX(Monsters[Ability 1 ID], I44)</f>
        <v>14</v>
      </c>
      <c r="S44" cm="1">
        <f t="array" aca="1" ref="S44" ca="1">INDEX(Monsters[Ability 2 ID], I44)</f>
        <v>11</v>
      </c>
      <c r="T44" cm="1">
        <f t="array" aca="1" ref="T44" ca="1">INDEX(Abilities[Stamina Cost], R44)</f>
        <v>20</v>
      </c>
      <c r="U44" cm="1">
        <f t="array" aca="1" ref="U44" ca="1">INDEX(Abilities[Stamina Cost], S44)</f>
        <v>10</v>
      </c>
      <c r="V44">
        <f t="shared" ca="1" si="4"/>
        <v>2</v>
      </c>
      <c r="W44">
        <f t="shared" ca="1" si="5"/>
        <v>10</v>
      </c>
      <c r="X44">
        <f t="shared" ca="1" si="6"/>
        <v>20</v>
      </c>
      <c r="Y44">
        <f t="shared" ca="1" si="7"/>
        <v>2</v>
      </c>
      <c r="Z44">
        <f t="shared" ca="1" si="8"/>
        <v>11</v>
      </c>
      <c r="AA44" s="18" cm="1">
        <f t="array" aca="1" ref="AA44" ca="1">INDEX(Abilities[Element ID], $Z44)</f>
        <v>2</v>
      </c>
      <c r="AB44" s="18" cm="1">
        <f t="array" aca="1" ref="AB44" ca="1">INDEX(Abilities[Stamina Cost], $Z44)</f>
        <v>10</v>
      </c>
      <c r="AC44" s="18" cm="1">
        <f t="array" aca="1" ref="AC44" ca="1">INDEX(Abilities[Min Damage], $Z44)</f>
        <v>10</v>
      </c>
      <c r="AD44" s="18" cm="1">
        <f t="array" aca="1" ref="AD44" ca="1">INDEX(Abilities[Max Damage], $Z44)</f>
        <v>22</v>
      </c>
      <c r="AE44" s="14">
        <f t="shared" ca="1" si="9"/>
        <v>11.449056955127594</v>
      </c>
      <c r="AF44" t="str" cm="1">
        <f t="array" aca="1" ref="AF44" ca="1">INDEX(Abilities[Special Effect], Z44)</f>
        <v>Vampire</v>
      </c>
      <c r="AG44" t="b" cm="1">
        <f t="array" aca="1" ref="AG44" ca="1">RAND() &lt;INDEX(Abilities[Effect Chance], Z44)*O44/100</f>
        <v>0</v>
      </c>
      <c r="AH44" t="str">
        <f t="shared" ca="1" si="10"/>
        <v/>
      </c>
      <c r="AI44" s="14">
        <f t="shared" ca="1" si="11"/>
        <v>11.449056955127594</v>
      </c>
      <c r="AJ44" t="b">
        <f t="shared" ca="1" si="12"/>
        <v>0</v>
      </c>
      <c r="AK44" t="b">
        <f ca="1">AND(AJ44, H44=COUNTA(Parties[Player Party]))</f>
        <v>0</v>
      </c>
      <c r="AL44" s="14" cm="1">
        <f t="array" aca="1" ref="AL44" ca="1">INDEX(ElementMultiplier, BL44, P44)*100/N44</f>
        <v>2.1052631578947367</v>
      </c>
      <c r="AM44" s="14">
        <f t="shared" ca="1" si="0"/>
        <v>17</v>
      </c>
      <c r="AN44" s="18">
        <f t="shared" ca="1" si="32"/>
        <v>62</v>
      </c>
      <c r="AO44" s="18">
        <f t="shared" ca="1" si="13"/>
        <v>160</v>
      </c>
      <c r="AP44" s="18">
        <f t="shared" ca="1" si="14"/>
        <v>80</v>
      </c>
      <c r="AQ44" s="18">
        <f t="shared" ca="1" si="15"/>
        <v>95</v>
      </c>
      <c r="AR44" s="18">
        <f t="shared" ca="1" si="16"/>
        <v>100</v>
      </c>
      <c r="AS44">
        <f t="shared" ca="1" si="17"/>
        <v>3</v>
      </c>
      <c r="AT44" cm="1">
        <f t="array" aca="1" ref="AT44" ca="1">IF(AS44=AS43, AT43, INDEX(Parties[Opponent ID], AS44))</f>
        <v>11</v>
      </c>
      <c r="AU44" t="str" cm="1">
        <f t="array" aca="1" ref="AU44" ca="1">IF(AT44=AT43,AU43, INDEX(Monsters[Name], AT44))</f>
        <v>Gneaver</v>
      </c>
      <c r="AV44" cm="1">
        <f t="array" aca="1" ref="AV44" ca="1">IF(AND($AS44=$AS43, $CD43=""), BY43, INDEX(Monsters[Health], $AT44))</f>
        <v>87.5</v>
      </c>
      <c r="AW44" cm="1">
        <f t="array" aca="1" ref="AW44" ca="1">IF(AND($AS44=$AS43, $CD43=""), BZ43, INDEX(Monsters[Stamina], $AT44))</f>
        <v>92</v>
      </c>
      <c r="AX44" s="18" cm="1">
        <f t="array" aca="1" ref="AX44" ca="1">IF(AND($AS44=$AS43, $CD43=""), CA43, INDEX(Monsters[Attack], $AT44))</f>
        <v>110</v>
      </c>
      <c r="AY44" s="18" cm="1">
        <f t="array" aca="1" ref="AY44" ca="1">IF(AND($AS44=$AS43, $CD43=""), CB43, INDEX(Monsters[Defense], $AT44))</f>
        <v>80</v>
      </c>
      <c r="AZ44" s="18" cm="1">
        <f t="array" aca="1" ref="AZ44" ca="1">IF(AND($AS44=$AS43, $CD43=""), CC43, INDEX(Monsters[Luck], $AT44))</f>
        <v>100</v>
      </c>
      <c r="BA44" cm="1">
        <f t="array" aca="1" ref="BA44" ca="1">IF(AT44=AT43, BA43, MATCH(INDEX(Monsters[Element], AT44), Elements, 0))</f>
        <v>4</v>
      </c>
      <c r="BB44" s="4" cm="1">
        <f t="array" aca="1" ref="BB44" ca="1">INDEX(Monsters[Chance to Use 2], AT44)</f>
        <v>0.25</v>
      </c>
      <c r="BC44" cm="1">
        <f t="array" aca="1" ref="BC44" ca="1">INDEX(Monsters[Ability 1 ID], AT44)</f>
        <v>1</v>
      </c>
      <c r="BD44" cm="1">
        <f t="array" aca="1" ref="BD44" ca="1">INDEX(Monsters[Ability 2 ID], AT44)</f>
        <v>2</v>
      </c>
      <c r="BE44" cm="1">
        <f t="array" aca="1" ref="BE44" ca="1">INDEX(Abilities[Stamina Cost], BC44)</f>
        <v>5</v>
      </c>
      <c r="BF44" cm="1">
        <f t="array" aca="1" ref="BF44" ca="1">INDEX(Abilities[Stamina Cost], BD44)</f>
        <v>3</v>
      </c>
      <c r="BG44">
        <f t="shared" ca="1" si="18"/>
        <v>2</v>
      </c>
      <c r="BH44">
        <f t="shared" ca="1" si="19"/>
        <v>3</v>
      </c>
      <c r="BI44">
        <f t="shared" ca="1" si="20"/>
        <v>5</v>
      </c>
      <c r="BJ44">
        <f t="shared" ca="1" si="21"/>
        <v>1</v>
      </c>
      <c r="BK44">
        <f t="shared" ca="1" si="22"/>
        <v>1</v>
      </c>
      <c r="BL44" s="18" cm="1">
        <f t="array" aca="1" ref="BL44" ca="1">INDEX(Abilities[Element ID], $BK44)</f>
        <v>4</v>
      </c>
      <c r="BM44" s="18" cm="1">
        <f t="array" aca="1" ref="BM44" ca="1">INDEX(Abilities[Stamina Cost], $BK44)</f>
        <v>5</v>
      </c>
      <c r="BN44" s="18" cm="1">
        <f t="array" aca="1" ref="BN44" ca="1">INDEX(Abilities[Min Damage], $BK44)</f>
        <v>12</v>
      </c>
      <c r="BO44" s="18" cm="1">
        <f t="array" aca="1" ref="BO44" ca="1">INDEX(Abilities[Max Damage], $BK44)</f>
        <v>18</v>
      </c>
      <c r="BP44" s="14">
        <f t="shared" ca="1" si="23"/>
        <v>16.884913410104499</v>
      </c>
      <c r="BQ44" t="str" cm="1">
        <f t="array" aca="1" ref="BQ44" ca="1">INDEX(Abilities[Special Effect], BK44)</f>
        <v>Vampire</v>
      </c>
      <c r="BR44" t="b" cm="1">
        <f t="array" aca="1" ref="BR44" ca="1">RAND() &lt;INDEX(Abilities[Effect Chance], BK44)*AZ44/100</f>
        <v>1</v>
      </c>
      <c r="BS44" t="str">
        <f t="shared" ca="1" si="24"/>
        <v>Vampire</v>
      </c>
      <c r="BT44" s="14">
        <f t="shared" ca="1" si="25"/>
        <v>16.884913410104499</v>
      </c>
      <c r="BU44" t="b">
        <f t="shared" ca="1" si="26"/>
        <v>0</v>
      </c>
      <c r="BV44" t="b">
        <f ca="1">AND(BU44, AS44=COUNTA(Parties[Opponent Party]))</f>
        <v>0</v>
      </c>
      <c r="BW44" s="14" cm="1">
        <f t="array" aca="1" ref="BW44" ca="1">INDEX(ElementMultiplier, AA44, BA44)*100/AY44</f>
        <v>1.5625</v>
      </c>
      <c r="BX44" s="18">
        <f t="shared" ca="1" si="1"/>
        <v>18</v>
      </c>
      <c r="BY44" s="18">
        <f t="shared" ca="1" si="2"/>
        <v>78</v>
      </c>
      <c r="BZ44" s="18">
        <f t="shared" ca="1" si="27"/>
        <v>87</v>
      </c>
      <c r="CA44" s="18">
        <f t="shared" ca="1" si="28"/>
        <v>110</v>
      </c>
      <c r="CB44" s="18">
        <f t="shared" ca="1" si="29"/>
        <v>80</v>
      </c>
      <c r="CC44" s="18">
        <f t="shared" ca="1" si="30"/>
        <v>100</v>
      </c>
      <c r="CD44" t="str">
        <f t="shared" ca="1" si="31"/>
        <v/>
      </c>
    </row>
    <row r="45" spans="5:82" x14ac:dyDescent="0.25">
      <c r="H45">
        <f t="shared" ca="1" si="3"/>
        <v>2</v>
      </c>
      <c r="I45" cm="1">
        <f t="array" aca="1" ref="I45" ca="1">IF(H45=H44, I44, INDEX(Parties[Player ID], H45))</f>
        <v>8</v>
      </c>
      <c r="J45" t="str" cm="1">
        <f t="array" aca="1" ref="J45" ca="1">IF(I45=I44,J44, INDEX(Monsters[Name], I45))</f>
        <v>EFUP Gnome (Extrodinary Fantasical Ultra Pretty Gnome)</v>
      </c>
      <c r="K45" cm="1">
        <f t="array" aca="1" ref="K45" ca="1">IF(AND($H45=$H44, CD44=""), AN44, INDEX(Monsters[Health], $I45))</f>
        <v>62</v>
      </c>
      <c r="L45" cm="1">
        <f t="array" aca="1" ref="L45" ca="1">IF(AND($H45=$H44, $CD44=""), AO44, INDEX(Monsters[Stamina], $I45))</f>
        <v>160</v>
      </c>
      <c r="M45" s="18" cm="1">
        <f t="array" aca="1" ref="M45" ca="1">IF(AND($H45=$H44, $CD44=""), AP44, INDEX(Monsters[Attack], $I45))</f>
        <v>80</v>
      </c>
      <c r="N45" s="18" cm="1">
        <f t="array" aca="1" ref="N45" ca="1">IF(AND($H45=$H44, $CD44=""), AQ44, INDEX(Monsters[Defense], $I45))</f>
        <v>95</v>
      </c>
      <c r="O45" s="18" cm="1">
        <f t="array" aca="1" ref="O45" ca="1">IF(AND($H45=$H44, $CD44=""), AR44, INDEX(Monsters[Luck], $I45))</f>
        <v>100</v>
      </c>
      <c r="P45" cm="1">
        <f t="array" aca="1" ref="P45" ca="1">IF(I45=I44, P44, MATCH(INDEX(Monsters[Element], I45), Elements, 0))</f>
        <v>2</v>
      </c>
      <c r="Q45" s="4" cm="1">
        <f t="array" aca="1" ref="Q45" ca="1">INDEX(Monsters[Chance to Use 2], I45)</f>
        <v>0.8</v>
      </c>
      <c r="R45" cm="1">
        <f t="array" aca="1" ref="R45" ca="1">INDEX(Monsters[Ability 1 ID], I45)</f>
        <v>14</v>
      </c>
      <c r="S45" cm="1">
        <f t="array" aca="1" ref="S45" ca="1">INDEX(Monsters[Ability 2 ID], I45)</f>
        <v>11</v>
      </c>
      <c r="T45" cm="1">
        <f t="array" aca="1" ref="T45" ca="1">INDEX(Abilities[Stamina Cost], R45)</f>
        <v>20</v>
      </c>
      <c r="U45" cm="1">
        <f t="array" aca="1" ref="U45" ca="1">INDEX(Abilities[Stamina Cost], S45)</f>
        <v>10</v>
      </c>
      <c r="V45">
        <f t="shared" ca="1" si="4"/>
        <v>2</v>
      </c>
      <c r="W45">
        <f t="shared" ca="1" si="5"/>
        <v>10</v>
      </c>
      <c r="X45">
        <f t="shared" ca="1" si="6"/>
        <v>20</v>
      </c>
      <c r="Y45">
        <f t="shared" ca="1" si="7"/>
        <v>2</v>
      </c>
      <c r="Z45">
        <f t="shared" ca="1" si="8"/>
        <v>11</v>
      </c>
      <c r="AA45" s="18" cm="1">
        <f t="array" aca="1" ref="AA45" ca="1">INDEX(Abilities[Element ID], $Z45)</f>
        <v>2</v>
      </c>
      <c r="AB45" s="18" cm="1">
        <f t="array" aca="1" ref="AB45" ca="1">INDEX(Abilities[Stamina Cost], $Z45)</f>
        <v>10</v>
      </c>
      <c r="AC45" s="18" cm="1">
        <f t="array" aca="1" ref="AC45" ca="1">INDEX(Abilities[Min Damage], $Z45)</f>
        <v>10</v>
      </c>
      <c r="AD45" s="18" cm="1">
        <f t="array" aca="1" ref="AD45" ca="1">INDEX(Abilities[Max Damage], $Z45)</f>
        <v>22</v>
      </c>
      <c r="AE45" s="14">
        <f t="shared" ca="1" si="9"/>
        <v>11.317649930426587</v>
      </c>
      <c r="AF45" t="str" cm="1">
        <f t="array" aca="1" ref="AF45" ca="1">INDEX(Abilities[Special Effect], Z45)</f>
        <v>Vampire</v>
      </c>
      <c r="AG45" t="b" cm="1">
        <f t="array" aca="1" ref="AG45" ca="1">RAND() &lt;INDEX(Abilities[Effect Chance], Z45)*O45/100</f>
        <v>1</v>
      </c>
      <c r="AH45" t="str">
        <f t="shared" ca="1" si="10"/>
        <v>Vampire</v>
      </c>
      <c r="AI45" s="14">
        <f t="shared" ca="1" si="11"/>
        <v>11.317649930426587</v>
      </c>
      <c r="AJ45" t="b">
        <f t="shared" ca="1" si="12"/>
        <v>0</v>
      </c>
      <c r="AK45" t="b">
        <f ca="1">AND(AJ45, H45=COUNTA(Parties[Player Party]))</f>
        <v>0</v>
      </c>
      <c r="AL45" s="14" cm="1">
        <f t="array" aca="1" ref="AL45" ca="1">INDEX(ElementMultiplier, BL45, P45)*100/N45</f>
        <v>2.1052631578947367</v>
      </c>
      <c r="AM45" s="14">
        <f t="shared" ca="1" si="0"/>
        <v>18</v>
      </c>
      <c r="AN45" s="18">
        <f t="shared" ca="1" si="32"/>
        <v>53</v>
      </c>
      <c r="AO45" s="18">
        <f t="shared" ca="1" si="13"/>
        <v>150</v>
      </c>
      <c r="AP45" s="18">
        <f t="shared" ca="1" si="14"/>
        <v>80</v>
      </c>
      <c r="AQ45" s="18">
        <f t="shared" ca="1" si="15"/>
        <v>95</v>
      </c>
      <c r="AR45" s="18">
        <f t="shared" ca="1" si="16"/>
        <v>100</v>
      </c>
      <c r="AS45">
        <f t="shared" ca="1" si="17"/>
        <v>3</v>
      </c>
      <c r="AT45" cm="1">
        <f t="array" aca="1" ref="AT45" ca="1">IF(AS45=AS44, AT44, INDEX(Parties[Opponent ID], AS45))</f>
        <v>11</v>
      </c>
      <c r="AU45" t="str" cm="1">
        <f t="array" aca="1" ref="AU45" ca="1">IF(AT45=AT44,AU44, INDEX(Monsters[Name], AT45))</f>
        <v>Gneaver</v>
      </c>
      <c r="AV45" cm="1">
        <f t="array" aca="1" ref="AV45" ca="1">IF(AND($AS45=$AS44, $CD44=""), BY44, INDEX(Monsters[Health], $AT45))</f>
        <v>78</v>
      </c>
      <c r="AW45" cm="1">
        <f t="array" aca="1" ref="AW45" ca="1">IF(AND($AS45=$AS44, $CD44=""), BZ44, INDEX(Monsters[Stamina], $AT45))</f>
        <v>87</v>
      </c>
      <c r="AX45" s="18" cm="1">
        <f t="array" aca="1" ref="AX45" ca="1">IF(AND($AS45=$AS44, $CD44=""), CA44, INDEX(Monsters[Attack], $AT45))</f>
        <v>110</v>
      </c>
      <c r="AY45" s="18" cm="1">
        <f t="array" aca="1" ref="AY45" ca="1">IF(AND($AS45=$AS44, $CD44=""), CB44, INDEX(Monsters[Defense], $AT45))</f>
        <v>80</v>
      </c>
      <c r="AZ45" s="18" cm="1">
        <f t="array" aca="1" ref="AZ45" ca="1">IF(AND($AS45=$AS44, $CD44=""), CC44, INDEX(Monsters[Luck], $AT45))</f>
        <v>100</v>
      </c>
      <c r="BA45" cm="1">
        <f t="array" aca="1" ref="BA45" ca="1">IF(AT45=AT44, BA44, MATCH(INDEX(Monsters[Element], AT45), Elements, 0))</f>
        <v>4</v>
      </c>
      <c r="BB45" s="4" cm="1">
        <f t="array" aca="1" ref="BB45" ca="1">INDEX(Monsters[Chance to Use 2], AT45)</f>
        <v>0.25</v>
      </c>
      <c r="BC45" cm="1">
        <f t="array" aca="1" ref="BC45" ca="1">INDEX(Monsters[Ability 1 ID], AT45)</f>
        <v>1</v>
      </c>
      <c r="BD45" cm="1">
        <f t="array" aca="1" ref="BD45" ca="1">INDEX(Monsters[Ability 2 ID], AT45)</f>
        <v>2</v>
      </c>
      <c r="BE45" cm="1">
        <f t="array" aca="1" ref="BE45" ca="1">INDEX(Abilities[Stamina Cost], BC45)</f>
        <v>5</v>
      </c>
      <c r="BF45" cm="1">
        <f t="array" aca="1" ref="BF45" ca="1">INDEX(Abilities[Stamina Cost], BD45)</f>
        <v>3</v>
      </c>
      <c r="BG45">
        <f t="shared" ca="1" si="18"/>
        <v>2</v>
      </c>
      <c r="BH45">
        <f t="shared" ca="1" si="19"/>
        <v>3</v>
      </c>
      <c r="BI45">
        <f t="shared" ca="1" si="20"/>
        <v>5</v>
      </c>
      <c r="BJ45">
        <f t="shared" ca="1" si="21"/>
        <v>1</v>
      </c>
      <c r="BK45">
        <f t="shared" ca="1" si="22"/>
        <v>1</v>
      </c>
      <c r="BL45" s="18" cm="1">
        <f t="array" aca="1" ref="BL45" ca="1">INDEX(Abilities[Element ID], $BK45)</f>
        <v>4</v>
      </c>
      <c r="BM45" s="18" cm="1">
        <f t="array" aca="1" ref="BM45" ca="1">INDEX(Abilities[Stamina Cost], $BK45)</f>
        <v>5</v>
      </c>
      <c r="BN45" s="18" cm="1">
        <f t="array" aca="1" ref="BN45" ca="1">INDEX(Abilities[Min Damage], $BK45)</f>
        <v>12</v>
      </c>
      <c r="BO45" s="18" cm="1">
        <f t="array" aca="1" ref="BO45" ca="1">INDEX(Abilities[Max Damage], $BK45)</f>
        <v>18</v>
      </c>
      <c r="BP45" s="14">
        <f t="shared" ca="1" si="23"/>
        <v>18.264243611988341</v>
      </c>
      <c r="BQ45" t="str" cm="1">
        <f t="array" aca="1" ref="BQ45" ca="1">INDEX(Abilities[Special Effect], BK45)</f>
        <v>Vampire</v>
      </c>
      <c r="BR45" t="b" cm="1">
        <f t="array" aca="1" ref="BR45" ca="1">RAND() &lt;INDEX(Abilities[Effect Chance], BK45)*AZ45/100</f>
        <v>1</v>
      </c>
      <c r="BS45" t="str">
        <f t="shared" ca="1" si="24"/>
        <v>Vampire</v>
      </c>
      <c r="BT45" s="14">
        <f t="shared" ca="1" si="25"/>
        <v>18.264243611988341</v>
      </c>
      <c r="BU45" t="b">
        <f t="shared" ca="1" si="26"/>
        <v>0</v>
      </c>
      <c r="BV45" t="b">
        <f ca="1">AND(BU45, AS45=COUNTA(Parties[Opponent Party]))</f>
        <v>0</v>
      </c>
      <c r="BW45" s="14" cm="1">
        <f t="array" aca="1" ref="BW45" ca="1">INDEX(ElementMultiplier, AA45, BA45)*100/AY45</f>
        <v>1.5625</v>
      </c>
      <c r="BX45" s="18">
        <f t="shared" ca="1" si="1"/>
        <v>18</v>
      </c>
      <c r="BY45" s="18">
        <f t="shared" ca="1" si="2"/>
        <v>69</v>
      </c>
      <c r="BZ45" s="18">
        <f t="shared" ca="1" si="27"/>
        <v>82</v>
      </c>
      <c r="CA45" s="18">
        <f t="shared" ca="1" si="28"/>
        <v>110</v>
      </c>
      <c r="CB45" s="18">
        <f t="shared" ca="1" si="29"/>
        <v>80</v>
      </c>
      <c r="CC45" s="18">
        <f t="shared" ca="1" si="30"/>
        <v>100</v>
      </c>
      <c r="CD45" t="str">
        <f t="shared" ca="1" si="31"/>
        <v/>
      </c>
    </row>
    <row r="46" spans="5:82" x14ac:dyDescent="0.25">
      <c r="H46">
        <f t="shared" ca="1" si="3"/>
        <v>2</v>
      </c>
      <c r="I46" cm="1">
        <f t="array" aca="1" ref="I46" ca="1">IF(H46=H45, I45, INDEX(Parties[Player ID], H46))</f>
        <v>8</v>
      </c>
      <c r="J46" t="str" cm="1">
        <f t="array" aca="1" ref="J46" ca="1">IF(I46=I45,J45, INDEX(Monsters[Name], I46))</f>
        <v>EFUP Gnome (Extrodinary Fantasical Ultra Pretty Gnome)</v>
      </c>
      <c r="K46" cm="1">
        <f t="array" aca="1" ref="K46" ca="1">IF(AND($H46=$H45, CD45=""), AN45, INDEX(Monsters[Health], $I46))</f>
        <v>53</v>
      </c>
      <c r="L46" cm="1">
        <f t="array" aca="1" ref="L46" ca="1">IF(AND($H46=$H45, $CD45=""), AO45, INDEX(Monsters[Stamina], $I46))</f>
        <v>150</v>
      </c>
      <c r="M46" s="18" cm="1">
        <f t="array" aca="1" ref="M46" ca="1">IF(AND($H46=$H45, $CD45=""), AP45, INDEX(Monsters[Attack], $I46))</f>
        <v>80</v>
      </c>
      <c r="N46" s="18" cm="1">
        <f t="array" aca="1" ref="N46" ca="1">IF(AND($H46=$H45, $CD45=""), AQ45, INDEX(Monsters[Defense], $I46))</f>
        <v>95</v>
      </c>
      <c r="O46" s="18" cm="1">
        <f t="array" aca="1" ref="O46" ca="1">IF(AND($H46=$H45, $CD45=""), AR45, INDEX(Monsters[Luck], $I46))</f>
        <v>100</v>
      </c>
      <c r="P46" cm="1">
        <f t="array" aca="1" ref="P46" ca="1">IF(I46=I45, P45, MATCH(INDEX(Monsters[Element], I46), Elements, 0))</f>
        <v>2</v>
      </c>
      <c r="Q46" s="4" cm="1">
        <f t="array" aca="1" ref="Q46" ca="1">INDEX(Monsters[Chance to Use 2], I46)</f>
        <v>0.8</v>
      </c>
      <c r="R46" cm="1">
        <f t="array" aca="1" ref="R46" ca="1">INDEX(Monsters[Ability 1 ID], I46)</f>
        <v>14</v>
      </c>
      <c r="S46" cm="1">
        <f t="array" aca="1" ref="S46" ca="1">INDEX(Monsters[Ability 2 ID], I46)</f>
        <v>11</v>
      </c>
      <c r="T46" cm="1">
        <f t="array" aca="1" ref="T46" ca="1">INDEX(Abilities[Stamina Cost], R46)</f>
        <v>20</v>
      </c>
      <c r="U46" cm="1">
        <f t="array" aca="1" ref="U46" ca="1">INDEX(Abilities[Stamina Cost], S46)</f>
        <v>10</v>
      </c>
      <c r="V46">
        <f t="shared" ca="1" si="4"/>
        <v>2</v>
      </c>
      <c r="W46">
        <f t="shared" ca="1" si="5"/>
        <v>10</v>
      </c>
      <c r="X46">
        <f t="shared" ca="1" si="6"/>
        <v>20</v>
      </c>
      <c r="Y46">
        <f t="shared" ca="1" si="7"/>
        <v>2</v>
      </c>
      <c r="Z46">
        <f t="shared" ca="1" si="8"/>
        <v>11</v>
      </c>
      <c r="AA46" s="18" cm="1">
        <f t="array" aca="1" ref="AA46" ca="1">INDEX(Abilities[Element ID], $Z46)</f>
        <v>2</v>
      </c>
      <c r="AB46" s="18" cm="1">
        <f t="array" aca="1" ref="AB46" ca="1">INDEX(Abilities[Stamina Cost], $Z46)</f>
        <v>10</v>
      </c>
      <c r="AC46" s="18" cm="1">
        <f t="array" aca="1" ref="AC46" ca="1">INDEX(Abilities[Min Damage], $Z46)</f>
        <v>10</v>
      </c>
      <c r="AD46" s="18" cm="1">
        <f t="array" aca="1" ref="AD46" ca="1">INDEX(Abilities[Max Damage], $Z46)</f>
        <v>22</v>
      </c>
      <c r="AE46" s="14">
        <f t="shared" ca="1" si="9"/>
        <v>13.360491455939675</v>
      </c>
      <c r="AF46" t="str" cm="1">
        <f t="array" aca="1" ref="AF46" ca="1">INDEX(Abilities[Special Effect], Z46)</f>
        <v>Vampire</v>
      </c>
      <c r="AG46" t="b" cm="1">
        <f t="array" aca="1" ref="AG46" ca="1">RAND() &lt;INDEX(Abilities[Effect Chance], Z46)*O46/100</f>
        <v>1</v>
      </c>
      <c r="AH46" t="str">
        <f t="shared" ca="1" si="10"/>
        <v>Vampire</v>
      </c>
      <c r="AI46" s="14">
        <f t="shared" ca="1" si="11"/>
        <v>13.360491455939675</v>
      </c>
      <c r="AJ46" t="b">
        <f t="shared" ca="1" si="12"/>
        <v>0</v>
      </c>
      <c r="AK46" t="b">
        <f ca="1">AND(AJ46, H46=COUNTA(Parties[Player Party]))</f>
        <v>0</v>
      </c>
      <c r="AL46" s="14" cm="1">
        <f t="array" aca="1" ref="AL46" ca="1">INDEX(ElementMultiplier, BL46, P46)*100/N46</f>
        <v>2.1052631578947367</v>
      </c>
      <c r="AM46" s="14">
        <f t="shared" ca="1" si="0"/>
        <v>18</v>
      </c>
      <c r="AN46" s="18">
        <f t="shared" ca="1" si="32"/>
        <v>45.5</v>
      </c>
      <c r="AO46" s="18">
        <f t="shared" ca="1" si="13"/>
        <v>140</v>
      </c>
      <c r="AP46" s="18">
        <f t="shared" ca="1" si="14"/>
        <v>80</v>
      </c>
      <c r="AQ46" s="18">
        <f t="shared" ca="1" si="15"/>
        <v>95</v>
      </c>
      <c r="AR46" s="18">
        <f t="shared" ca="1" si="16"/>
        <v>100</v>
      </c>
      <c r="AS46">
        <f t="shared" ca="1" si="17"/>
        <v>3</v>
      </c>
      <c r="AT46" cm="1">
        <f t="array" aca="1" ref="AT46" ca="1">IF(AS46=AS45, AT45, INDEX(Parties[Opponent ID], AS46))</f>
        <v>11</v>
      </c>
      <c r="AU46" t="str" cm="1">
        <f t="array" aca="1" ref="AU46" ca="1">IF(AT46=AT45,AU45, INDEX(Monsters[Name], AT46))</f>
        <v>Gneaver</v>
      </c>
      <c r="AV46" cm="1">
        <f t="array" aca="1" ref="AV46" ca="1">IF(AND($AS46=$AS45, $CD45=""), BY45, INDEX(Monsters[Health], $AT46))</f>
        <v>69</v>
      </c>
      <c r="AW46" cm="1">
        <f t="array" aca="1" ref="AW46" ca="1">IF(AND($AS46=$AS45, $CD45=""), BZ45, INDEX(Monsters[Stamina], $AT46))</f>
        <v>82</v>
      </c>
      <c r="AX46" s="18" cm="1">
        <f t="array" aca="1" ref="AX46" ca="1">IF(AND($AS46=$AS45, $CD45=""), CA45, INDEX(Monsters[Attack], $AT46))</f>
        <v>110</v>
      </c>
      <c r="AY46" s="18" cm="1">
        <f t="array" aca="1" ref="AY46" ca="1">IF(AND($AS46=$AS45, $CD45=""), CB45, INDEX(Monsters[Defense], $AT46))</f>
        <v>80</v>
      </c>
      <c r="AZ46" s="18" cm="1">
        <f t="array" aca="1" ref="AZ46" ca="1">IF(AND($AS46=$AS45, $CD45=""), CC45, INDEX(Monsters[Luck], $AT46))</f>
        <v>100</v>
      </c>
      <c r="BA46" cm="1">
        <f t="array" aca="1" ref="BA46" ca="1">IF(AT46=AT45, BA45, MATCH(INDEX(Monsters[Element], AT46), Elements, 0))</f>
        <v>4</v>
      </c>
      <c r="BB46" s="4" cm="1">
        <f t="array" aca="1" ref="BB46" ca="1">INDEX(Monsters[Chance to Use 2], AT46)</f>
        <v>0.25</v>
      </c>
      <c r="BC46" cm="1">
        <f t="array" aca="1" ref="BC46" ca="1">INDEX(Monsters[Ability 1 ID], AT46)</f>
        <v>1</v>
      </c>
      <c r="BD46" cm="1">
        <f t="array" aca="1" ref="BD46" ca="1">INDEX(Monsters[Ability 2 ID], AT46)</f>
        <v>2</v>
      </c>
      <c r="BE46" cm="1">
        <f t="array" aca="1" ref="BE46" ca="1">INDEX(Abilities[Stamina Cost], BC46)</f>
        <v>5</v>
      </c>
      <c r="BF46" cm="1">
        <f t="array" aca="1" ref="BF46" ca="1">INDEX(Abilities[Stamina Cost], BD46)</f>
        <v>3</v>
      </c>
      <c r="BG46">
        <f t="shared" ca="1" si="18"/>
        <v>2</v>
      </c>
      <c r="BH46">
        <f t="shared" ca="1" si="19"/>
        <v>3</v>
      </c>
      <c r="BI46">
        <f t="shared" ca="1" si="20"/>
        <v>5</v>
      </c>
      <c r="BJ46">
        <f t="shared" ca="1" si="21"/>
        <v>1</v>
      </c>
      <c r="BK46">
        <f t="shared" ca="1" si="22"/>
        <v>1</v>
      </c>
      <c r="BL46" s="18" cm="1">
        <f t="array" aca="1" ref="BL46" ca="1">INDEX(Abilities[Element ID], $BK46)</f>
        <v>4</v>
      </c>
      <c r="BM46" s="18" cm="1">
        <f t="array" aca="1" ref="BM46" ca="1">INDEX(Abilities[Stamina Cost], $BK46)</f>
        <v>5</v>
      </c>
      <c r="BN46" s="18" cm="1">
        <f t="array" aca="1" ref="BN46" ca="1">INDEX(Abilities[Min Damage], $BK46)</f>
        <v>12</v>
      </c>
      <c r="BO46" s="18" cm="1">
        <f t="array" aca="1" ref="BO46" ca="1">INDEX(Abilities[Max Damage], $BK46)</f>
        <v>18</v>
      </c>
      <c r="BP46" s="14">
        <f t="shared" ca="1" si="23"/>
        <v>18.022282675992994</v>
      </c>
      <c r="BQ46" t="str" cm="1">
        <f t="array" aca="1" ref="BQ46" ca="1">INDEX(Abilities[Special Effect], BK46)</f>
        <v>Vampire</v>
      </c>
      <c r="BR46" t="b" cm="1">
        <f t="array" aca="1" ref="BR46" ca="1">RAND() &lt;INDEX(Abilities[Effect Chance], BK46)*AZ46/100</f>
        <v>1</v>
      </c>
      <c r="BS46" t="str">
        <f t="shared" ca="1" si="24"/>
        <v>Vampire</v>
      </c>
      <c r="BT46" s="14">
        <f t="shared" ca="1" si="25"/>
        <v>18.022282675992994</v>
      </c>
      <c r="BU46" t="b">
        <f t="shared" ca="1" si="26"/>
        <v>0</v>
      </c>
      <c r="BV46" t="b">
        <f ca="1">AND(BU46, AS46=COUNTA(Parties[Opponent Party]))</f>
        <v>0</v>
      </c>
      <c r="BW46" s="14" cm="1">
        <f t="array" aca="1" ref="BW46" ca="1">INDEX(ElementMultiplier, AA46, BA46)*100/AY46</f>
        <v>1.5625</v>
      </c>
      <c r="BX46" s="18">
        <f t="shared" ca="1" si="1"/>
        <v>21</v>
      </c>
      <c r="BY46" s="18">
        <f t="shared" ca="1" si="2"/>
        <v>57</v>
      </c>
      <c r="BZ46" s="18">
        <f t="shared" ca="1" si="27"/>
        <v>77</v>
      </c>
      <c r="CA46" s="18">
        <f t="shared" ca="1" si="28"/>
        <v>110</v>
      </c>
      <c r="CB46" s="18">
        <f t="shared" ca="1" si="29"/>
        <v>80</v>
      </c>
      <c r="CC46" s="18">
        <f t="shared" ca="1" si="30"/>
        <v>100</v>
      </c>
      <c r="CD46" t="str">
        <f t="shared" ca="1" si="31"/>
        <v/>
      </c>
    </row>
    <row r="47" spans="5:82" x14ac:dyDescent="0.25">
      <c r="H47">
        <f t="shared" ca="1" si="3"/>
        <v>2</v>
      </c>
      <c r="I47" cm="1">
        <f t="array" aca="1" ref="I47" ca="1">IF(H47=H46, I46, INDEX(Parties[Player ID], H47))</f>
        <v>8</v>
      </c>
      <c r="J47" t="str" cm="1">
        <f t="array" aca="1" ref="J47" ca="1">IF(I47=I46,J46, INDEX(Monsters[Name], I47))</f>
        <v>EFUP Gnome (Extrodinary Fantasical Ultra Pretty Gnome)</v>
      </c>
      <c r="K47" cm="1">
        <f t="array" aca="1" ref="K47" ca="1">IF(AND($H47=$H46, CD46=""), AN46, INDEX(Monsters[Health], $I47))</f>
        <v>45.5</v>
      </c>
      <c r="L47" cm="1">
        <f t="array" aca="1" ref="L47" ca="1">IF(AND($H47=$H46, $CD46=""), AO46, INDEX(Monsters[Stamina], $I47))</f>
        <v>140</v>
      </c>
      <c r="M47" s="18" cm="1">
        <f t="array" aca="1" ref="M47" ca="1">IF(AND($H47=$H46, $CD46=""), AP46, INDEX(Monsters[Attack], $I47))</f>
        <v>80</v>
      </c>
      <c r="N47" s="18" cm="1">
        <f t="array" aca="1" ref="N47" ca="1">IF(AND($H47=$H46, $CD46=""), AQ46, INDEX(Monsters[Defense], $I47))</f>
        <v>95</v>
      </c>
      <c r="O47" s="18" cm="1">
        <f t="array" aca="1" ref="O47" ca="1">IF(AND($H47=$H46, $CD46=""), AR46, INDEX(Monsters[Luck], $I47))</f>
        <v>100</v>
      </c>
      <c r="P47" cm="1">
        <f t="array" aca="1" ref="P47" ca="1">IF(I47=I46, P46, MATCH(INDEX(Monsters[Element], I47), Elements, 0))</f>
        <v>2</v>
      </c>
      <c r="Q47" s="4" cm="1">
        <f t="array" aca="1" ref="Q47" ca="1">INDEX(Monsters[Chance to Use 2], I47)</f>
        <v>0.8</v>
      </c>
      <c r="R47" cm="1">
        <f t="array" aca="1" ref="R47" ca="1">INDEX(Monsters[Ability 1 ID], I47)</f>
        <v>14</v>
      </c>
      <c r="S47" cm="1">
        <f t="array" aca="1" ref="S47" ca="1">INDEX(Monsters[Ability 2 ID], I47)</f>
        <v>11</v>
      </c>
      <c r="T47" cm="1">
        <f t="array" aca="1" ref="T47" ca="1">INDEX(Abilities[Stamina Cost], R47)</f>
        <v>20</v>
      </c>
      <c r="U47" cm="1">
        <f t="array" aca="1" ref="U47" ca="1">INDEX(Abilities[Stamina Cost], S47)</f>
        <v>10</v>
      </c>
      <c r="V47">
        <f t="shared" ca="1" si="4"/>
        <v>2</v>
      </c>
      <c r="W47">
        <f t="shared" ca="1" si="5"/>
        <v>10</v>
      </c>
      <c r="X47">
        <f t="shared" ca="1" si="6"/>
        <v>20</v>
      </c>
      <c r="Y47">
        <f t="shared" ca="1" si="7"/>
        <v>2</v>
      </c>
      <c r="Z47">
        <f t="shared" ca="1" si="8"/>
        <v>11</v>
      </c>
      <c r="AA47" s="18" cm="1">
        <f t="array" aca="1" ref="AA47" ca="1">INDEX(Abilities[Element ID], $Z47)</f>
        <v>2</v>
      </c>
      <c r="AB47" s="18" cm="1">
        <f t="array" aca="1" ref="AB47" ca="1">INDEX(Abilities[Stamina Cost], $Z47)</f>
        <v>10</v>
      </c>
      <c r="AC47" s="18" cm="1">
        <f t="array" aca="1" ref="AC47" ca="1">INDEX(Abilities[Min Damage], $Z47)</f>
        <v>10</v>
      </c>
      <c r="AD47" s="18" cm="1">
        <f t="array" aca="1" ref="AD47" ca="1">INDEX(Abilities[Max Damage], $Z47)</f>
        <v>22</v>
      </c>
      <c r="AE47" s="14">
        <f t="shared" ca="1" si="9"/>
        <v>12.566804981642916</v>
      </c>
      <c r="AF47" t="str" cm="1">
        <f t="array" aca="1" ref="AF47" ca="1">INDEX(Abilities[Special Effect], Z47)</f>
        <v>Vampire</v>
      </c>
      <c r="AG47" t="b" cm="1">
        <f t="array" aca="1" ref="AG47" ca="1">RAND() &lt;INDEX(Abilities[Effect Chance], Z47)*O47/100</f>
        <v>0</v>
      </c>
      <c r="AH47" t="str">
        <f t="shared" ca="1" si="10"/>
        <v/>
      </c>
      <c r="AI47" s="14">
        <f t="shared" ca="1" si="11"/>
        <v>12.566804981642916</v>
      </c>
      <c r="AJ47" t="b">
        <f t="shared" ca="1" si="12"/>
        <v>0</v>
      </c>
      <c r="AK47" t="b">
        <f ca="1">AND(AJ47, H47=COUNTA(Parties[Player Party]))</f>
        <v>0</v>
      </c>
      <c r="AL47" s="14" cm="1">
        <f t="array" aca="1" ref="AL47" ca="1">INDEX(ElementMultiplier, BL47, P47)*100/N47</f>
        <v>2.1052631578947367</v>
      </c>
      <c r="AM47" s="14">
        <f t="shared" ca="1" si="0"/>
        <v>15</v>
      </c>
      <c r="AN47" s="18">
        <f t="shared" ca="1" si="32"/>
        <v>30.5</v>
      </c>
      <c r="AO47" s="18">
        <f t="shared" ca="1" si="13"/>
        <v>130</v>
      </c>
      <c r="AP47" s="18">
        <f t="shared" ca="1" si="14"/>
        <v>80</v>
      </c>
      <c r="AQ47" s="18">
        <f t="shared" ca="1" si="15"/>
        <v>95</v>
      </c>
      <c r="AR47" s="18">
        <f t="shared" ca="1" si="16"/>
        <v>100</v>
      </c>
      <c r="AS47">
        <f t="shared" ca="1" si="17"/>
        <v>3</v>
      </c>
      <c r="AT47" cm="1">
        <f t="array" aca="1" ref="AT47" ca="1">IF(AS47=AS46, AT46, INDEX(Parties[Opponent ID], AS47))</f>
        <v>11</v>
      </c>
      <c r="AU47" t="str" cm="1">
        <f t="array" aca="1" ref="AU47" ca="1">IF(AT47=AT46,AU46, INDEX(Monsters[Name], AT47))</f>
        <v>Gneaver</v>
      </c>
      <c r="AV47" cm="1">
        <f t="array" aca="1" ref="AV47" ca="1">IF(AND($AS47=$AS46, $CD46=""), BY46, INDEX(Monsters[Health], $AT47))</f>
        <v>57</v>
      </c>
      <c r="AW47" cm="1">
        <f t="array" aca="1" ref="AW47" ca="1">IF(AND($AS47=$AS46, $CD46=""), BZ46, INDEX(Monsters[Stamina], $AT47))</f>
        <v>77</v>
      </c>
      <c r="AX47" s="18" cm="1">
        <f t="array" aca="1" ref="AX47" ca="1">IF(AND($AS47=$AS46, $CD46=""), CA46, INDEX(Monsters[Attack], $AT47))</f>
        <v>110</v>
      </c>
      <c r="AY47" s="18" cm="1">
        <f t="array" aca="1" ref="AY47" ca="1">IF(AND($AS47=$AS46, $CD46=""), CB46, INDEX(Monsters[Defense], $AT47))</f>
        <v>80</v>
      </c>
      <c r="AZ47" s="18" cm="1">
        <f t="array" aca="1" ref="AZ47" ca="1">IF(AND($AS47=$AS46, $CD46=""), CC46, INDEX(Monsters[Luck], $AT47))</f>
        <v>100</v>
      </c>
      <c r="BA47" cm="1">
        <f t="array" aca="1" ref="BA47" ca="1">IF(AT47=AT46, BA46, MATCH(INDEX(Monsters[Element], AT47), Elements, 0))</f>
        <v>4</v>
      </c>
      <c r="BB47" s="4" cm="1">
        <f t="array" aca="1" ref="BB47" ca="1">INDEX(Monsters[Chance to Use 2], AT47)</f>
        <v>0.25</v>
      </c>
      <c r="BC47" cm="1">
        <f t="array" aca="1" ref="BC47" ca="1">INDEX(Monsters[Ability 1 ID], AT47)</f>
        <v>1</v>
      </c>
      <c r="BD47" cm="1">
        <f t="array" aca="1" ref="BD47" ca="1">INDEX(Monsters[Ability 2 ID], AT47)</f>
        <v>2</v>
      </c>
      <c r="BE47" cm="1">
        <f t="array" aca="1" ref="BE47" ca="1">INDEX(Abilities[Stamina Cost], BC47)</f>
        <v>5</v>
      </c>
      <c r="BF47" cm="1">
        <f t="array" aca="1" ref="BF47" ca="1">INDEX(Abilities[Stamina Cost], BD47)</f>
        <v>3</v>
      </c>
      <c r="BG47">
        <f t="shared" ca="1" si="18"/>
        <v>2</v>
      </c>
      <c r="BH47">
        <f t="shared" ca="1" si="19"/>
        <v>3</v>
      </c>
      <c r="BI47">
        <f t="shared" ca="1" si="20"/>
        <v>5</v>
      </c>
      <c r="BJ47">
        <f t="shared" ca="1" si="21"/>
        <v>1</v>
      </c>
      <c r="BK47">
        <f t="shared" ca="1" si="22"/>
        <v>1</v>
      </c>
      <c r="BL47" s="18" cm="1">
        <f t="array" aca="1" ref="BL47" ca="1">INDEX(Abilities[Element ID], $BK47)</f>
        <v>4</v>
      </c>
      <c r="BM47" s="18" cm="1">
        <f t="array" aca="1" ref="BM47" ca="1">INDEX(Abilities[Stamina Cost], $BK47)</f>
        <v>5</v>
      </c>
      <c r="BN47" s="18" cm="1">
        <f t="array" aca="1" ref="BN47" ca="1">INDEX(Abilities[Min Damage], $BK47)</f>
        <v>12</v>
      </c>
      <c r="BO47" s="18" cm="1">
        <f t="array" aca="1" ref="BO47" ca="1">INDEX(Abilities[Max Damage], $BK47)</f>
        <v>18</v>
      </c>
      <c r="BP47" s="14">
        <f t="shared" ca="1" si="23"/>
        <v>15.466673328872936</v>
      </c>
      <c r="BQ47" t="str" cm="1">
        <f t="array" aca="1" ref="BQ47" ca="1">INDEX(Abilities[Special Effect], BK47)</f>
        <v>Vampire</v>
      </c>
      <c r="BR47" t="b" cm="1">
        <f t="array" aca="1" ref="BR47" ca="1">RAND() &lt;INDEX(Abilities[Effect Chance], BK47)*AZ47/100</f>
        <v>1</v>
      </c>
      <c r="BS47" t="str">
        <f t="shared" ca="1" si="24"/>
        <v>Vampire</v>
      </c>
      <c r="BT47" s="14">
        <f t="shared" ca="1" si="25"/>
        <v>15.466673328872936</v>
      </c>
      <c r="BU47" t="b">
        <f t="shared" ca="1" si="26"/>
        <v>0</v>
      </c>
      <c r="BV47" t="b">
        <f ca="1">AND(BU47, AS47=COUNTA(Parties[Opponent Party]))</f>
        <v>0</v>
      </c>
      <c r="BW47" s="14" cm="1">
        <f t="array" aca="1" ref="BW47" ca="1">INDEX(ElementMultiplier, AA47, BA47)*100/AY47</f>
        <v>1.5625</v>
      </c>
      <c r="BX47" s="18">
        <f t="shared" ca="1" si="1"/>
        <v>20</v>
      </c>
      <c r="BY47" s="18">
        <f t="shared" ca="1" si="2"/>
        <v>44.5</v>
      </c>
      <c r="BZ47" s="18">
        <f t="shared" ca="1" si="27"/>
        <v>72</v>
      </c>
      <c r="CA47" s="18">
        <f t="shared" ca="1" si="28"/>
        <v>110</v>
      </c>
      <c r="CB47" s="18">
        <f t="shared" ca="1" si="29"/>
        <v>80</v>
      </c>
      <c r="CC47" s="18">
        <f t="shared" ca="1" si="30"/>
        <v>100</v>
      </c>
      <c r="CD47" t="str">
        <f t="shared" ca="1" si="31"/>
        <v/>
      </c>
    </row>
    <row r="48" spans="5:82" x14ac:dyDescent="0.25">
      <c r="H48">
        <f t="shared" ca="1" si="3"/>
        <v>2</v>
      </c>
      <c r="I48" cm="1">
        <f t="array" aca="1" ref="I48" ca="1">IF(H48=H47, I47, INDEX(Parties[Player ID], H48))</f>
        <v>8</v>
      </c>
      <c r="J48" t="str" cm="1">
        <f t="array" aca="1" ref="J48" ca="1">IF(I48=I47,J47, INDEX(Monsters[Name], I48))</f>
        <v>EFUP Gnome (Extrodinary Fantasical Ultra Pretty Gnome)</v>
      </c>
      <c r="K48" cm="1">
        <f t="array" aca="1" ref="K48" ca="1">IF(AND($H48=$H47, CD47=""), AN47, INDEX(Monsters[Health], $I48))</f>
        <v>30.5</v>
      </c>
      <c r="L48" cm="1">
        <f t="array" aca="1" ref="L48" ca="1">IF(AND($H48=$H47, $CD47=""), AO47, INDEX(Monsters[Stamina], $I48))</f>
        <v>130</v>
      </c>
      <c r="M48" s="18" cm="1">
        <f t="array" aca="1" ref="M48" ca="1">IF(AND($H48=$H47, $CD47=""), AP47, INDEX(Monsters[Attack], $I48))</f>
        <v>80</v>
      </c>
      <c r="N48" s="18" cm="1">
        <f t="array" aca="1" ref="N48" ca="1">IF(AND($H48=$H47, $CD47=""), AQ47, INDEX(Monsters[Defense], $I48))</f>
        <v>95</v>
      </c>
      <c r="O48" s="18" cm="1">
        <f t="array" aca="1" ref="O48" ca="1">IF(AND($H48=$H47, $CD47=""), AR47, INDEX(Monsters[Luck], $I48))</f>
        <v>100</v>
      </c>
      <c r="P48" cm="1">
        <f t="array" aca="1" ref="P48" ca="1">IF(I48=I47, P47, MATCH(INDEX(Monsters[Element], I48), Elements, 0))</f>
        <v>2</v>
      </c>
      <c r="Q48" s="4" cm="1">
        <f t="array" aca="1" ref="Q48" ca="1">INDEX(Monsters[Chance to Use 2], I48)</f>
        <v>0.8</v>
      </c>
      <c r="R48" cm="1">
        <f t="array" aca="1" ref="R48" ca="1">INDEX(Monsters[Ability 1 ID], I48)</f>
        <v>14</v>
      </c>
      <c r="S48" cm="1">
        <f t="array" aca="1" ref="S48" ca="1">INDEX(Monsters[Ability 2 ID], I48)</f>
        <v>11</v>
      </c>
      <c r="T48" cm="1">
        <f t="array" aca="1" ref="T48" ca="1">INDEX(Abilities[Stamina Cost], R48)</f>
        <v>20</v>
      </c>
      <c r="U48" cm="1">
        <f t="array" aca="1" ref="U48" ca="1">INDEX(Abilities[Stamina Cost], S48)</f>
        <v>10</v>
      </c>
      <c r="V48">
        <f t="shared" ca="1" si="4"/>
        <v>2</v>
      </c>
      <c r="W48">
        <f t="shared" ca="1" si="5"/>
        <v>10</v>
      </c>
      <c r="X48">
        <f t="shared" ca="1" si="6"/>
        <v>20</v>
      </c>
      <c r="Y48">
        <f t="shared" ca="1" si="7"/>
        <v>2</v>
      </c>
      <c r="Z48">
        <f t="shared" ca="1" si="8"/>
        <v>11</v>
      </c>
      <c r="AA48" s="18" cm="1">
        <f t="array" aca="1" ref="AA48" ca="1">INDEX(Abilities[Element ID], $Z48)</f>
        <v>2</v>
      </c>
      <c r="AB48" s="18" cm="1">
        <f t="array" aca="1" ref="AB48" ca="1">INDEX(Abilities[Stamina Cost], $Z48)</f>
        <v>10</v>
      </c>
      <c r="AC48" s="18" cm="1">
        <f t="array" aca="1" ref="AC48" ca="1">INDEX(Abilities[Min Damage], $Z48)</f>
        <v>10</v>
      </c>
      <c r="AD48" s="18" cm="1">
        <f t="array" aca="1" ref="AD48" ca="1">INDEX(Abilities[Max Damage], $Z48)</f>
        <v>22</v>
      </c>
      <c r="AE48" s="14">
        <f t="shared" ca="1" si="9"/>
        <v>11.442052921030747</v>
      </c>
      <c r="AF48" t="str" cm="1">
        <f t="array" aca="1" ref="AF48" ca="1">INDEX(Abilities[Special Effect], Z48)</f>
        <v>Vampire</v>
      </c>
      <c r="AG48" t="b" cm="1">
        <f t="array" aca="1" ref="AG48" ca="1">RAND() &lt;INDEX(Abilities[Effect Chance], Z48)*O48/100</f>
        <v>1</v>
      </c>
      <c r="AH48" t="str">
        <f t="shared" ca="1" si="10"/>
        <v>Vampire</v>
      </c>
      <c r="AI48" s="14">
        <f t="shared" ca="1" si="11"/>
        <v>11.442052921030747</v>
      </c>
      <c r="AJ48" t="b">
        <f t="shared" ca="1" si="12"/>
        <v>0</v>
      </c>
      <c r="AK48" t="b">
        <f ca="1">AND(AJ48, H48=COUNTA(Parties[Player Party]))</f>
        <v>0</v>
      </c>
      <c r="AL48" s="14" cm="1">
        <f t="array" aca="1" ref="AL48" ca="1">INDEX(ElementMultiplier, BL48, P48)*100/N48</f>
        <v>2.1052631578947367</v>
      </c>
      <c r="AM48" s="14">
        <f t="shared" ca="1" si="0"/>
        <v>17</v>
      </c>
      <c r="AN48" s="18">
        <f t="shared" ca="1" si="32"/>
        <v>22.5</v>
      </c>
      <c r="AO48" s="18">
        <f t="shared" ca="1" si="13"/>
        <v>120</v>
      </c>
      <c r="AP48" s="18">
        <f t="shared" ca="1" si="14"/>
        <v>80</v>
      </c>
      <c r="AQ48" s="18">
        <f t="shared" ca="1" si="15"/>
        <v>95</v>
      </c>
      <c r="AR48" s="18">
        <f t="shared" ca="1" si="16"/>
        <v>100</v>
      </c>
      <c r="AS48">
        <f t="shared" ca="1" si="17"/>
        <v>3</v>
      </c>
      <c r="AT48" cm="1">
        <f t="array" aca="1" ref="AT48" ca="1">IF(AS48=AS47, AT47, INDEX(Parties[Opponent ID], AS48))</f>
        <v>11</v>
      </c>
      <c r="AU48" t="str" cm="1">
        <f t="array" aca="1" ref="AU48" ca="1">IF(AT48=AT47,AU47, INDEX(Monsters[Name], AT48))</f>
        <v>Gneaver</v>
      </c>
      <c r="AV48" cm="1">
        <f t="array" aca="1" ref="AV48" ca="1">IF(AND($AS48=$AS47, $CD47=""), BY47, INDEX(Monsters[Health], $AT48))</f>
        <v>44.5</v>
      </c>
      <c r="AW48" cm="1">
        <f t="array" aca="1" ref="AW48" ca="1">IF(AND($AS48=$AS47, $CD47=""), BZ47, INDEX(Monsters[Stamina], $AT48))</f>
        <v>72</v>
      </c>
      <c r="AX48" s="18" cm="1">
        <f t="array" aca="1" ref="AX48" ca="1">IF(AND($AS48=$AS47, $CD47=""), CA47, INDEX(Monsters[Attack], $AT48))</f>
        <v>110</v>
      </c>
      <c r="AY48" s="18" cm="1">
        <f t="array" aca="1" ref="AY48" ca="1">IF(AND($AS48=$AS47, $CD47=""), CB47, INDEX(Monsters[Defense], $AT48))</f>
        <v>80</v>
      </c>
      <c r="AZ48" s="18" cm="1">
        <f t="array" aca="1" ref="AZ48" ca="1">IF(AND($AS48=$AS47, $CD47=""), CC47, INDEX(Monsters[Luck], $AT48))</f>
        <v>100</v>
      </c>
      <c r="BA48" cm="1">
        <f t="array" aca="1" ref="BA48" ca="1">IF(AT48=AT47, BA47, MATCH(INDEX(Monsters[Element], AT48), Elements, 0))</f>
        <v>4</v>
      </c>
      <c r="BB48" s="4" cm="1">
        <f t="array" aca="1" ref="BB48" ca="1">INDEX(Monsters[Chance to Use 2], AT48)</f>
        <v>0.25</v>
      </c>
      <c r="BC48" cm="1">
        <f t="array" aca="1" ref="BC48" ca="1">INDEX(Monsters[Ability 1 ID], AT48)</f>
        <v>1</v>
      </c>
      <c r="BD48" cm="1">
        <f t="array" aca="1" ref="BD48" ca="1">INDEX(Monsters[Ability 2 ID], AT48)</f>
        <v>2</v>
      </c>
      <c r="BE48" cm="1">
        <f t="array" aca="1" ref="BE48" ca="1">INDEX(Abilities[Stamina Cost], BC48)</f>
        <v>5</v>
      </c>
      <c r="BF48" cm="1">
        <f t="array" aca="1" ref="BF48" ca="1">INDEX(Abilities[Stamina Cost], BD48)</f>
        <v>3</v>
      </c>
      <c r="BG48">
        <f t="shared" ca="1" si="18"/>
        <v>2</v>
      </c>
      <c r="BH48">
        <f t="shared" ca="1" si="19"/>
        <v>3</v>
      </c>
      <c r="BI48">
        <f t="shared" ca="1" si="20"/>
        <v>5</v>
      </c>
      <c r="BJ48">
        <f t="shared" ca="1" si="21"/>
        <v>1</v>
      </c>
      <c r="BK48">
        <f t="shared" ca="1" si="22"/>
        <v>1</v>
      </c>
      <c r="BL48" s="18" cm="1">
        <f t="array" aca="1" ref="BL48" ca="1">INDEX(Abilities[Element ID], $BK48)</f>
        <v>4</v>
      </c>
      <c r="BM48" s="18" cm="1">
        <f t="array" aca="1" ref="BM48" ca="1">INDEX(Abilities[Stamina Cost], $BK48)</f>
        <v>5</v>
      </c>
      <c r="BN48" s="18" cm="1">
        <f t="array" aca="1" ref="BN48" ca="1">INDEX(Abilities[Min Damage], $BK48)</f>
        <v>12</v>
      </c>
      <c r="BO48" s="18" cm="1">
        <f t="array" aca="1" ref="BO48" ca="1">INDEX(Abilities[Max Damage], $BK48)</f>
        <v>18</v>
      </c>
      <c r="BP48" s="14">
        <f t="shared" ca="1" si="23"/>
        <v>17.320222602656589</v>
      </c>
      <c r="BQ48" t="str" cm="1">
        <f t="array" aca="1" ref="BQ48" ca="1">INDEX(Abilities[Special Effect], BK48)</f>
        <v>Vampire</v>
      </c>
      <c r="BR48" t="b" cm="1">
        <f t="array" aca="1" ref="BR48" ca="1">RAND() &lt;INDEX(Abilities[Effect Chance], BK48)*AZ48/100</f>
        <v>1</v>
      </c>
      <c r="BS48" t="str">
        <f t="shared" ca="1" si="24"/>
        <v>Vampire</v>
      </c>
      <c r="BT48" s="14">
        <f t="shared" ca="1" si="25"/>
        <v>17.320222602656589</v>
      </c>
      <c r="BU48" t="b">
        <f t="shared" ca="1" si="26"/>
        <v>0</v>
      </c>
      <c r="BV48" t="b">
        <f ca="1">AND(BU48, AS48=COUNTA(Parties[Opponent Party]))</f>
        <v>0</v>
      </c>
      <c r="BW48" s="14" cm="1">
        <f t="array" aca="1" ref="BW48" ca="1">INDEX(ElementMultiplier, AA48, BA48)*100/AY48</f>
        <v>1.5625</v>
      </c>
      <c r="BX48" s="18">
        <f t="shared" ca="1" si="1"/>
        <v>18</v>
      </c>
      <c r="BY48" s="18">
        <f t="shared" ca="1" si="2"/>
        <v>35</v>
      </c>
      <c r="BZ48" s="18">
        <f t="shared" ca="1" si="27"/>
        <v>67</v>
      </c>
      <c r="CA48" s="18">
        <f t="shared" ca="1" si="28"/>
        <v>110</v>
      </c>
      <c r="CB48" s="18">
        <f t="shared" ca="1" si="29"/>
        <v>80</v>
      </c>
      <c r="CC48" s="18">
        <f t="shared" ca="1" si="30"/>
        <v>100</v>
      </c>
      <c r="CD48" t="str">
        <f t="shared" ca="1" si="31"/>
        <v/>
      </c>
    </row>
    <row r="49" spans="8:82" x14ac:dyDescent="0.25">
      <c r="H49">
        <f t="shared" ca="1" si="3"/>
        <v>2</v>
      </c>
      <c r="I49" cm="1">
        <f t="array" aca="1" ref="I49" ca="1">IF(H49=H48, I48, INDEX(Parties[Player ID], H49))</f>
        <v>8</v>
      </c>
      <c r="J49" t="str" cm="1">
        <f t="array" aca="1" ref="J49" ca="1">IF(I49=I48,J48, INDEX(Monsters[Name], I49))</f>
        <v>EFUP Gnome (Extrodinary Fantasical Ultra Pretty Gnome)</v>
      </c>
      <c r="K49" cm="1">
        <f t="array" aca="1" ref="K49" ca="1">IF(AND($H49=$H48, CD48=""), AN48, INDEX(Monsters[Health], $I49))</f>
        <v>22.5</v>
      </c>
      <c r="L49" cm="1">
        <f t="array" aca="1" ref="L49" ca="1">IF(AND($H49=$H48, $CD48=""), AO48, INDEX(Monsters[Stamina], $I49))</f>
        <v>120</v>
      </c>
      <c r="M49" s="18" cm="1">
        <f t="array" aca="1" ref="M49" ca="1">IF(AND($H49=$H48, $CD48=""), AP48, INDEX(Monsters[Attack], $I49))</f>
        <v>80</v>
      </c>
      <c r="N49" s="18" cm="1">
        <f t="array" aca="1" ref="N49" ca="1">IF(AND($H49=$H48, $CD48=""), AQ48, INDEX(Monsters[Defense], $I49))</f>
        <v>95</v>
      </c>
      <c r="O49" s="18" cm="1">
        <f t="array" aca="1" ref="O49" ca="1">IF(AND($H49=$H48, $CD48=""), AR48, INDEX(Monsters[Luck], $I49))</f>
        <v>100</v>
      </c>
      <c r="P49" cm="1">
        <f t="array" aca="1" ref="P49" ca="1">IF(I49=I48, P48, MATCH(INDEX(Monsters[Element], I49), Elements, 0))</f>
        <v>2</v>
      </c>
      <c r="Q49" s="4" cm="1">
        <f t="array" aca="1" ref="Q49" ca="1">INDEX(Monsters[Chance to Use 2], I49)</f>
        <v>0.8</v>
      </c>
      <c r="R49" cm="1">
        <f t="array" aca="1" ref="R49" ca="1">INDEX(Monsters[Ability 1 ID], I49)</f>
        <v>14</v>
      </c>
      <c r="S49" cm="1">
        <f t="array" aca="1" ref="S49" ca="1">INDEX(Monsters[Ability 2 ID], I49)</f>
        <v>11</v>
      </c>
      <c r="T49" cm="1">
        <f t="array" aca="1" ref="T49" ca="1">INDEX(Abilities[Stamina Cost], R49)</f>
        <v>20</v>
      </c>
      <c r="U49" cm="1">
        <f t="array" aca="1" ref="U49" ca="1">INDEX(Abilities[Stamina Cost], S49)</f>
        <v>10</v>
      </c>
      <c r="V49">
        <f t="shared" ca="1" si="4"/>
        <v>2</v>
      </c>
      <c r="W49">
        <f t="shared" ca="1" si="5"/>
        <v>10</v>
      </c>
      <c r="X49">
        <f t="shared" ca="1" si="6"/>
        <v>20</v>
      </c>
      <c r="Y49">
        <f t="shared" ca="1" si="7"/>
        <v>2</v>
      </c>
      <c r="Z49">
        <f t="shared" ca="1" si="8"/>
        <v>11</v>
      </c>
      <c r="AA49" s="18" cm="1">
        <f t="array" aca="1" ref="AA49" ca="1">INDEX(Abilities[Element ID], $Z49)</f>
        <v>2</v>
      </c>
      <c r="AB49" s="18" cm="1">
        <f t="array" aca="1" ref="AB49" ca="1">INDEX(Abilities[Stamina Cost], $Z49)</f>
        <v>10</v>
      </c>
      <c r="AC49" s="18" cm="1">
        <f t="array" aca="1" ref="AC49" ca="1">INDEX(Abilities[Min Damage], $Z49)</f>
        <v>10</v>
      </c>
      <c r="AD49" s="18" cm="1">
        <f t="array" aca="1" ref="AD49" ca="1">INDEX(Abilities[Max Damage], $Z49)</f>
        <v>22</v>
      </c>
      <c r="AE49" s="14">
        <f t="shared" ca="1" si="9"/>
        <v>14.736880407467829</v>
      </c>
      <c r="AF49" t="str" cm="1">
        <f t="array" aca="1" ref="AF49" ca="1">INDEX(Abilities[Special Effect], Z49)</f>
        <v>Vampire</v>
      </c>
      <c r="AG49" t="b" cm="1">
        <f t="array" aca="1" ref="AG49" ca="1">RAND() &lt;INDEX(Abilities[Effect Chance], Z49)*O49/100</f>
        <v>0</v>
      </c>
      <c r="AH49" t="str">
        <f t="shared" ca="1" si="10"/>
        <v/>
      </c>
      <c r="AI49" s="14">
        <f t="shared" ca="1" si="11"/>
        <v>14.736880407467829</v>
      </c>
      <c r="AJ49" t="b">
        <f t="shared" ca="1" si="12"/>
        <v>0</v>
      </c>
      <c r="AK49" t="b">
        <f ca="1">AND(AJ49, H49=COUNTA(Parties[Player Party]))</f>
        <v>0</v>
      </c>
      <c r="AL49" s="14" cm="1">
        <f t="array" aca="1" ref="AL49" ca="1">INDEX(ElementMultiplier, BL49, P49)*100/N49</f>
        <v>2.1052631578947367</v>
      </c>
      <c r="AM49" s="14">
        <f t="shared" ca="1" si="0"/>
        <v>15</v>
      </c>
      <c r="AN49" s="18">
        <f t="shared" ca="1" si="32"/>
        <v>7.5</v>
      </c>
      <c r="AO49" s="18">
        <f t="shared" ca="1" si="13"/>
        <v>110</v>
      </c>
      <c r="AP49" s="18">
        <f t="shared" ca="1" si="14"/>
        <v>80</v>
      </c>
      <c r="AQ49" s="18">
        <f t="shared" ca="1" si="15"/>
        <v>95</v>
      </c>
      <c r="AR49" s="18">
        <f t="shared" ca="1" si="16"/>
        <v>100</v>
      </c>
      <c r="AS49">
        <f t="shared" ca="1" si="17"/>
        <v>3</v>
      </c>
      <c r="AT49" cm="1">
        <f t="array" aca="1" ref="AT49" ca="1">IF(AS49=AS48, AT48, INDEX(Parties[Opponent ID], AS49))</f>
        <v>11</v>
      </c>
      <c r="AU49" t="str" cm="1">
        <f t="array" aca="1" ref="AU49" ca="1">IF(AT49=AT48,AU48, INDEX(Monsters[Name], AT49))</f>
        <v>Gneaver</v>
      </c>
      <c r="AV49" cm="1">
        <f t="array" aca="1" ref="AV49" ca="1">IF(AND($AS49=$AS48, $CD48=""), BY48, INDEX(Monsters[Health], $AT49))</f>
        <v>35</v>
      </c>
      <c r="AW49" cm="1">
        <f t="array" aca="1" ref="AW49" ca="1">IF(AND($AS49=$AS48, $CD48=""), BZ48, INDEX(Monsters[Stamina], $AT49))</f>
        <v>67</v>
      </c>
      <c r="AX49" s="18" cm="1">
        <f t="array" aca="1" ref="AX49" ca="1">IF(AND($AS49=$AS48, $CD48=""), CA48, INDEX(Monsters[Attack], $AT49))</f>
        <v>110</v>
      </c>
      <c r="AY49" s="18" cm="1">
        <f t="array" aca="1" ref="AY49" ca="1">IF(AND($AS49=$AS48, $CD48=""), CB48, INDEX(Monsters[Defense], $AT49))</f>
        <v>80</v>
      </c>
      <c r="AZ49" s="18" cm="1">
        <f t="array" aca="1" ref="AZ49" ca="1">IF(AND($AS49=$AS48, $CD48=""), CC48, INDEX(Monsters[Luck], $AT49))</f>
        <v>100</v>
      </c>
      <c r="BA49" cm="1">
        <f t="array" aca="1" ref="BA49" ca="1">IF(AT49=AT48, BA48, MATCH(INDEX(Monsters[Element], AT49), Elements, 0))</f>
        <v>4</v>
      </c>
      <c r="BB49" s="4" cm="1">
        <f t="array" aca="1" ref="BB49" ca="1">INDEX(Monsters[Chance to Use 2], AT49)</f>
        <v>0.25</v>
      </c>
      <c r="BC49" cm="1">
        <f t="array" aca="1" ref="BC49" ca="1">INDEX(Monsters[Ability 1 ID], AT49)</f>
        <v>1</v>
      </c>
      <c r="BD49" cm="1">
        <f t="array" aca="1" ref="BD49" ca="1">INDEX(Monsters[Ability 2 ID], AT49)</f>
        <v>2</v>
      </c>
      <c r="BE49" cm="1">
        <f t="array" aca="1" ref="BE49" ca="1">INDEX(Abilities[Stamina Cost], BC49)</f>
        <v>5</v>
      </c>
      <c r="BF49" cm="1">
        <f t="array" aca="1" ref="BF49" ca="1">INDEX(Abilities[Stamina Cost], BD49)</f>
        <v>3</v>
      </c>
      <c r="BG49">
        <f t="shared" ca="1" si="18"/>
        <v>2</v>
      </c>
      <c r="BH49">
        <f t="shared" ca="1" si="19"/>
        <v>3</v>
      </c>
      <c r="BI49">
        <f t="shared" ca="1" si="20"/>
        <v>5</v>
      </c>
      <c r="BJ49">
        <f t="shared" ca="1" si="21"/>
        <v>1</v>
      </c>
      <c r="BK49">
        <f t="shared" ca="1" si="22"/>
        <v>1</v>
      </c>
      <c r="BL49" s="18" cm="1">
        <f t="array" aca="1" ref="BL49" ca="1">INDEX(Abilities[Element ID], $BK49)</f>
        <v>4</v>
      </c>
      <c r="BM49" s="18" cm="1">
        <f t="array" aca="1" ref="BM49" ca="1">INDEX(Abilities[Stamina Cost], $BK49)</f>
        <v>5</v>
      </c>
      <c r="BN49" s="18" cm="1">
        <f t="array" aca="1" ref="BN49" ca="1">INDEX(Abilities[Min Damage], $BK49)</f>
        <v>12</v>
      </c>
      <c r="BO49" s="18" cm="1">
        <f t="array" aca="1" ref="BO49" ca="1">INDEX(Abilities[Max Damage], $BK49)</f>
        <v>18</v>
      </c>
      <c r="BP49" s="14">
        <f t="shared" ca="1" si="23"/>
        <v>14.847915866635084</v>
      </c>
      <c r="BQ49" t="str" cm="1">
        <f t="array" aca="1" ref="BQ49" ca="1">INDEX(Abilities[Special Effect], BK49)</f>
        <v>Vampire</v>
      </c>
      <c r="BR49" t="b" cm="1">
        <f t="array" aca="1" ref="BR49" ca="1">RAND() &lt;INDEX(Abilities[Effect Chance], BK49)*AZ49/100</f>
        <v>1</v>
      </c>
      <c r="BS49" t="str">
        <f t="shared" ca="1" si="24"/>
        <v>Vampire</v>
      </c>
      <c r="BT49" s="14">
        <f t="shared" ca="1" si="25"/>
        <v>14.847915866635084</v>
      </c>
      <c r="BU49" t="b">
        <f t="shared" ca="1" si="26"/>
        <v>0</v>
      </c>
      <c r="BV49" t="b">
        <f ca="1">AND(BU49, AS49=COUNTA(Parties[Opponent Party]))</f>
        <v>0</v>
      </c>
      <c r="BW49" s="14" cm="1">
        <f t="array" aca="1" ref="BW49" ca="1">INDEX(ElementMultiplier, AA49, BA49)*100/AY49</f>
        <v>1.5625</v>
      </c>
      <c r="BX49" s="18">
        <f t="shared" ca="1" si="1"/>
        <v>23</v>
      </c>
      <c r="BY49" s="18">
        <f t="shared" ca="1" si="2"/>
        <v>19.5</v>
      </c>
      <c r="BZ49" s="18">
        <f t="shared" ca="1" si="27"/>
        <v>62</v>
      </c>
      <c r="CA49" s="18">
        <f t="shared" ca="1" si="28"/>
        <v>110</v>
      </c>
      <c r="CB49" s="18">
        <f t="shared" ca="1" si="29"/>
        <v>80</v>
      </c>
      <c r="CC49" s="18">
        <f t="shared" ca="1" si="30"/>
        <v>100</v>
      </c>
      <c r="CD49" t="str">
        <f t="shared" ca="1" si="31"/>
        <v/>
      </c>
    </row>
    <row r="50" spans="8:82" x14ac:dyDescent="0.25">
      <c r="H50">
        <f t="shared" ca="1" si="3"/>
        <v>2</v>
      </c>
      <c r="I50" cm="1">
        <f t="array" aca="1" ref="I50" ca="1">IF(H50=H49, I49, INDEX(Parties[Player ID], H50))</f>
        <v>8</v>
      </c>
      <c r="J50" t="str" cm="1">
        <f t="array" aca="1" ref="J50" ca="1">IF(I50=I49,J49, INDEX(Monsters[Name], I50))</f>
        <v>EFUP Gnome (Extrodinary Fantasical Ultra Pretty Gnome)</v>
      </c>
      <c r="K50" cm="1">
        <f t="array" aca="1" ref="K50" ca="1">IF(AND($H50=$H49, CD49=""), AN49, INDEX(Monsters[Health], $I50))</f>
        <v>7.5</v>
      </c>
      <c r="L50" cm="1">
        <f t="array" aca="1" ref="L50" ca="1">IF(AND($H50=$H49, $CD49=""), AO49, INDEX(Monsters[Stamina], $I50))</f>
        <v>110</v>
      </c>
      <c r="M50" s="18" cm="1">
        <f t="array" aca="1" ref="M50" ca="1">IF(AND($H50=$H49, $CD49=""), AP49, INDEX(Monsters[Attack], $I50))</f>
        <v>80</v>
      </c>
      <c r="N50" s="18" cm="1">
        <f t="array" aca="1" ref="N50" ca="1">IF(AND($H50=$H49, $CD49=""), AQ49, INDEX(Monsters[Defense], $I50))</f>
        <v>95</v>
      </c>
      <c r="O50" s="18" cm="1">
        <f t="array" aca="1" ref="O50" ca="1">IF(AND($H50=$H49, $CD49=""), AR49, INDEX(Monsters[Luck], $I50))</f>
        <v>100</v>
      </c>
      <c r="P50" cm="1">
        <f t="array" aca="1" ref="P50" ca="1">IF(I50=I49, P49, MATCH(INDEX(Monsters[Element], I50), Elements, 0))</f>
        <v>2</v>
      </c>
      <c r="Q50" s="4" cm="1">
        <f t="array" aca="1" ref="Q50" ca="1">INDEX(Monsters[Chance to Use 2], I50)</f>
        <v>0.8</v>
      </c>
      <c r="R50" cm="1">
        <f t="array" aca="1" ref="R50" ca="1">INDEX(Monsters[Ability 1 ID], I50)</f>
        <v>14</v>
      </c>
      <c r="S50" cm="1">
        <f t="array" aca="1" ref="S50" ca="1">INDEX(Monsters[Ability 2 ID], I50)</f>
        <v>11</v>
      </c>
      <c r="T50" cm="1">
        <f t="array" aca="1" ref="T50" ca="1">INDEX(Abilities[Stamina Cost], R50)</f>
        <v>20</v>
      </c>
      <c r="U50" cm="1">
        <f t="array" aca="1" ref="U50" ca="1">INDEX(Abilities[Stamina Cost], S50)</f>
        <v>10</v>
      </c>
      <c r="V50">
        <f t="shared" ca="1" si="4"/>
        <v>2</v>
      </c>
      <c r="W50">
        <f t="shared" ca="1" si="5"/>
        <v>10</v>
      </c>
      <c r="X50">
        <f t="shared" ca="1" si="6"/>
        <v>20</v>
      </c>
      <c r="Y50">
        <f t="shared" ca="1" si="7"/>
        <v>2</v>
      </c>
      <c r="Z50">
        <f t="shared" ca="1" si="8"/>
        <v>11</v>
      </c>
      <c r="AA50" s="18" cm="1">
        <f t="array" aca="1" ref="AA50" ca="1">INDEX(Abilities[Element ID], $Z50)</f>
        <v>2</v>
      </c>
      <c r="AB50" s="18" cm="1">
        <f t="array" aca="1" ref="AB50" ca="1">INDEX(Abilities[Stamina Cost], $Z50)</f>
        <v>10</v>
      </c>
      <c r="AC50" s="18" cm="1">
        <f t="array" aca="1" ref="AC50" ca="1">INDEX(Abilities[Min Damage], $Z50)</f>
        <v>10</v>
      </c>
      <c r="AD50" s="18" cm="1">
        <f t="array" aca="1" ref="AD50" ca="1">INDEX(Abilities[Max Damage], $Z50)</f>
        <v>22</v>
      </c>
      <c r="AE50" s="14">
        <f t="shared" ca="1" si="9"/>
        <v>13.121666623763574</v>
      </c>
      <c r="AF50" t="str" cm="1">
        <f t="array" aca="1" ref="AF50" ca="1">INDEX(Abilities[Special Effect], Z50)</f>
        <v>Vampire</v>
      </c>
      <c r="AG50" t="b" cm="1">
        <f t="array" aca="1" ref="AG50" ca="1">RAND() &lt;INDEX(Abilities[Effect Chance], Z50)*O50/100</f>
        <v>1</v>
      </c>
      <c r="AH50" t="str">
        <f t="shared" ca="1" si="10"/>
        <v>Vampire</v>
      </c>
      <c r="AI50" s="14">
        <f t="shared" ca="1" si="11"/>
        <v>13.121666623763574</v>
      </c>
      <c r="AJ50" t="b">
        <f t="shared" ca="1" si="12"/>
        <v>0</v>
      </c>
      <c r="AK50" t="b">
        <f ca="1">AND(AJ50, H50=COUNTA(Parties[Player Party]))</f>
        <v>0</v>
      </c>
      <c r="AL50" s="14" cm="1">
        <f t="array" aca="1" ref="AL50" ca="1">INDEX(ElementMultiplier, BL50, P50)*100/N50</f>
        <v>2.1052631578947367</v>
      </c>
      <c r="AM50" s="14">
        <f t="shared" ca="1" si="0"/>
        <v>17</v>
      </c>
      <c r="AN50" s="18">
        <f t="shared" ca="1" si="32"/>
        <v>1</v>
      </c>
      <c r="AO50" s="18">
        <f t="shared" ca="1" si="13"/>
        <v>100</v>
      </c>
      <c r="AP50" s="18">
        <f t="shared" ca="1" si="14"/>
        <v>80</v>
      </c>
      <c r="AQ50" s="18">
        <f t="shared" ca="1" si="15"/>
        <v>95</v>
      </c>
      <c r="AR50" s="18">
        <f t="shared" ca="1" si="16"/>
        <v>100</v>
      </c>
      <c r="AS50">
        <f t="shared" ca="1" si="17"/>
        <v>3</v>
      </c>
      <c r="AT50" cm="1">
        <f t="array" aca="1" ref="AT50" ca="1">IF(AS50=AS49, AT49, INDEX(Parties[Opponent ID], AS50))</f>
        <v>11</v>
      </c>
      <c r="AU50" t="str" cm="1">
        <f t="array" aca="1" ref="AU50" ca="1">IF(AT50=AT49,AU49, INDEX(Monsters[Name], AT50))</f>
        <v>Gneaver</v>
      </c>
      <c r="AV50" cm="1">
        <f t="array" aca="1" ref="AV50" ca="1">IF(AND($AS50=$AS49, $CD49=""), BY49, INDEX(Monsters[Health], $AT50))</f>
        <v>19.5</v>
      </c>
      <c r="AW50" cm="1">
        <f t="array" aca="1" ref="AW50" ca="1">IF(AND($AS50=$AS49, $CD49=""), BZ49, INDEX(Monsters[Stamina], $AT50))</f>
        <v>62</v>
      </c>
      <c r="AX50" s="18" cm="1">
        <f t="array" aca="1" ref="AX50" ca="1">IF(AND($AS50=$AS49, $CD49=""), CA49, INDEX(Monsters[Attack], $AT50))</f>
        <v>110</v>
      </c>
      <c r="AY50" s="18" cm="1">
        <f t="array" aca="1" ref="AY50" ca="1">IF(AND($AS50=$AS49, $CD49=""), CB49, INDEX(Monsters[Defense], $AT50))</f>
        <v>80</v>
      </c>
      <c r="AZ50" s="18" cm="1">
        <f t="array" aca="1" ref="AZ50" ca="1">IF(AND($AS50=$AS49, $CD49=""), CC49, INDEX(Monsters[Luck], $AT50))</f>
        <v>100</v>
      </c>
      <c r="BA50" cm="1">
        <f t="array" aca="1" ref="BA50" ca="1">IF(AT50=AT49, BA49, MATCH(INDEX(Monsters[Element], AT50), Elements, 0))</f>
        <v>4</v>
      </c>
      <c r="BB50" s="4" cm="1">
        <f t="array" aca="1" ref="BB50" ca="1">INDEX(Monsters[Chance to Use 2], AT50)</f>
        <v>0.25</v>
      </c>
      <c r="BC50" cm="1">
        <f t="array" aca="1" ref="BC50" ca="1">INDEX(Monsters[Ability 1 ID], AT50)</f>
        <v>1</v>
      </c>
      <c r="BD50" cm="1">
        <f t="array" aca="1" ref="BD50" ca="1">INDEX(Monsters[Ability 2 ID], AT50)</f>
        <v>2</v>
      </c>
      <c r="BE50" cm="1">
        <f t="array" aca="1" ref="BE50" ca="1">INDEX(Abilities[Stamina Cost], BC50)</f>
        <v>5</v>
      </c>
      <c r="BF50" cm="1">
        <f t="array" aca="1" ref="BF50" ca="1">INDEX(Abilities[Stamina Cost], BD50)</f>
        <v>3</v>
      </c>
      <c r="BG50">
        <f t="shared" ca="1" si="18"/>
        <v>2</v>
      </c>
      <c r="BH50">
        <f t="shared" ca="1" si="19"/>
        <v>3</v>
      </c>
      <c r="BI50">
        <f t="shared" ca="1" si="20"/>
        <v>5</v>
      </c>
      <c r="BJ50">
        <f t="shared" ca="1" si="21"/>
        <v>1</v>
      </c>
      <c r="BK50">
        <f t="shared" ca="1" si="22"/>
        <v>1</v>
      </c>
      <c r="BL50" s="18" cm="1">
        <f t="array" aca="1" ref="BL50" ca="1">INDEX(Abilities[Element ID], $BK50)</f>
        <v>4</v>
      </c>
      <c r="BM50" s="18" cm="1">
        <f t="array" aca="1" ref="BM50" ca="1">INDEX(Abilities[Stamina Cost], $BK50)</f>
        <v>5</v>
      </c>
      <c r="BN50" s="18" cm="1">
        <f t="array" aca="1" ref="BN50" ca="1">INDEX(Abilities[Min Damage], $BK50)</f>
        <v>12</v>
      </c>
      <c r="BO50" s="18" cm="1">
        <f t="array" aca="1" ref="BO50" ca="1">INDEX(Abilities[Max Damage], $BK50)</f>
        <v>18</v>
      </c>
      <c r="BP50" s="14">
        <f t="shared" ca="1" si="23"/>
        <v>16.94369024170102</v>
      </c>
      <c r="BQ50" t="str" cm="1">
        <f t="array" aca="1" ref="BQ50" ca="1">INDEX(Abilities[Special Effect], BK50)</f>
        <v>Vampire</v>
      </c>
      <c r="BR50" t="b" cm="1">
        <f t="array" aca="1" ref="BR50" ca="1">RAND() &lt;INDEX(Abilities[Effect Chance], BK50)*AZ50/100</f>
        <v>1</v>
      </c>
      <c r="BS50" t="str">
        <f t="shared" ca="1" si="24"/>
        <v>Vampire</v>
      </c>
      <c r="BT50" s="14">
        <f t="shared" ca="1" si="25"/>
        <v>16.94369024170102</v>
      </c>
      <c r="BU50" t="b">
        <f t="shared" ca="1" si="26"/>
        <v>0</v>
      </c>
      <c r="BV50" t="b">
        <f ca="1">AND(BU50, AS50=COUNTA(Parties[Opponent Party]))</f>
        <v>0</v>
      </c>
      <c r="BW50" s="14" cm="1">
        <f t="array" aca="1" ref="BW50" ca="1">INDEX(ElementMultiplier, AA50, BA50)*100/AY50</f>
        <v>1.5625</v>
      </c>
      <c r="BX50" s="18">
        <f t="shared" ca="1" si="1"/>
        <v>21</v>
      </c>
      <c r="BY50" s="18">
        <f t="shared" ca="1" si="2"/>
        <v>7</v>
      </c>
      <c r="BZ50" s="18">
        <f t="shared" ca="1" si="27"/>
        <v>57</v>
      </c>
      <c r="CA50" s="18">
        <f t="shared" ca="1" si="28"/>
        <v>110</v>
      </c>
      <c r="CB50" s="18">
        <f t="shared" ca="1" si="29"/>
        <v>80</v>
      </c>
      <c r="CC50" s="18">
        <f t="shared" ca="1" si="30"/>
        <v>100</v>
      </c>
      <c r="CD50" t="str">
        <f t="shared" ca="1" si="31"/>
        <v/>
      </c>
    </row>
    <row r="51" spans="8:82" x14ac:dyDescent="0.25">
      <c r="H51">
        <f t="shared" ca="1" si="3"/>
        <v>2</v>
      </c>
      <c r="I51" cm="1">
        <f t="array" aca="1" ref="I51" ca="1">IF(H51=H50, I50, INDEX(Parties[Player ID], H51))</f>
        <v>8</v>
      </c>
      <c r="J51" t="str" cm="1">
        <f t="array" aca="1" ref="J51" ca="1">IF(I51=I50,J50, INDEX(Monsters[Name], I51))</f>
        <v>EFUP Gnome (Extrodinary Fantasical Ultra Pretty Gnome)</v>
      </c>
      <c r="K51" cm="1">
        <f t="array" aca="1" ref="K51" ca="1">IF(AND($H51=$H50, CD50=""), AN50, INDEX(Monsters[Health], $I51))</f>
        <v>1</v>
      </c>
      <c r="L51" cm="1">
        <f t="array" aca="1" ref="L51" ca="1">IF(AND($H51=$H50, $CD50=""), AO50, INDEX(Monsters[Stamina], $I51))</f>
        <v>100</v>
      </c>
      <c r="M51" s="18" cm="1">
        <f t="array" aca="1" ref="M51" ca="1">IF(AND($H51=$H50, $CD50=""), AP50, INDEX(Monsters[Attack], $I51))</f>
        <v>80</v>
      </c>
      <c r="N51" s="18" cm="1">
        <f t="array" aca="1" ref="N51" ca="1">IF(AND($H51=$H50, $CD50=""), AQ50, INDEX(Monsters[Defense], $I51))</f>
        <v>95</v>
      </c>
      <c r="O51" s="18" cm="1">
        <f t="array" aca="1" ref="O51" ca="1">IF(AND($H51=$H50, $CD50=""), AR50, INDEX(Monsters[Luck], $I51))</f>
        <v>100</v>
      </c>
      <c r="P51" cm="1">
        <f t="array" aca="1" ref="P51" ca="1">IF(I51=I50, P50, MATCH(INDEX(Monsters[Element], I51), Elements, 0))</f>
        <v>2</v>
      </c>
      <c r="Q51" s="4" cm="1">
        <f t="array" aca="1" ref="Q51" ca="1">INDEX(Monsters[Chance to Use 2], I51)</f>
        <v>0.8</v>
      </c>
      <c r="R51" cm="1">
        <f t="array" aca="1" ref="R51" ca="1">INDEX(Monsters[Ability 1 ID], I51)</f>
        <v>14</v>
      </c>
      <c r="S51" cm="1">
        <f t="array" aca="1" ref="S51" ca="1">INDEX(Monsters[Ability 2 ID], I51)</f>
        <v>11</v>
      </c>
      <c r="T51" cm="1">
        <f t="array" aca="1" ref="T51" ca="1">INDEX(Abilities[Stamina Cost], R51)</f>
        <v>20</v>
      </c>
      <c r="U51" cm="1">
        <f t="array" aca="1" ref="U51" ca="1">INDEX(Abilities[Stamina Cost], S51)</f>
        <v>10</v>
      </c>
      <c r="V51">
        <f t="shared" ca="1" si="4"/>
        <v>2</v>
      </c>
      <c r="W51">
        <f t="shared" ca="1" si="5"/>
        <v>10</v>
      </c>
      <c r="X51">
        <f t="shared" ca="1" si="6"/>
        <v>20</v>
      </c>
      <c r="Y51">
        <f t="shared" ca="1" si="7"/>
        <v>2</v>
      </c>
      <c r="Z51">
        <f t="shared" ca="1" si="8"/>
        <v>11</v>
      </c>
      <c r="AA51" s="18" cm="1">
        <f t="array" aca="1" ref="AA51" ca="1">INDEX(Abilities[Element ID], $Z51)</f>
        <v>2</v>
      </c>
      <c r="AB51" s="18" cm="1">
        <f t="array" aca="1" ref="AB51" ca="1">INDEX(Abilities[Stamina Cost], $Z51)</f>
        <v>10</v>
      </c>
      <c r="AC51" s="18" cm="1">
        <f t="array" aca="1" ref="AC51" ca="1">INDEX(Abilities[Min Damage], $Z51)</f>
        <v>10</v>
      </c>
      <c r="AD51" s="18" cm="1">
        <f t="array" aca="1" ref="AD51" ca="1">INDEX(Abilities[Max Damage], $Z51)</f>
        <v>22</v>
      </c>
      <c r="AE51" s="14">
        <f t="shared" ca="1" si="9"/>
        <v>10.721572317385453</v>
      </c>
      <c r="AF51" t="str" cm="1">
        <f t="array" aca="1" ref="AF51" ca="1">INDEX(Abilities[Special Effect], Z51)</f>
        <v>Vampire</v>
      </c>
      <c r="AG51" t="b" cm="1">
        <f t="array" aca="1" ref="AG51" ca="1">RAND() &lt;INDEX(Abilities[Effect Chance], Z51)*O51/100</f>
        <v>1</v>
      </c>
      <c r="AH51" t="str">
        <f t="shared" ca="1" si="10"/>
        <v>Vampire</v>
      </c>
      <c r="AI51" s="14">
        <f t="shared" ca="1" si="11"/>
        <v>10.721572317385453</v>
      </c>
      <c r="AJ51" t="b">
        <f t="shared" ca="1" si="12"/>
        <v>1</v>
      </c>
      <c r="AK51" t="b">
        <f ca="1">AND(AJ51, H51=COUNTA(Parties[Player Party]))</f>
        <v>0</v>
      </c>
      <c r="AL51" s="14" cm="1">
        <f t="array" aca="1" ref="AL51" ca="1">INDEX(ElementMultiplier, BL51, P51)*100/N51</f>
        <v>2.1052631578947367</v>
      </c>
      <c r="AM51" s="14">
        <f t="shared" ca="1" si="0"/>
        <v>14</v>
      </c>
      <c r="AN51" s="18">
        <f t="shared" ca="1" si="32"/>
        <v>0</v>
      </c>
      <c r="AO51" s="18">
        <f t="shared" ca="1" si="13"/>
        <v>90</v>
      </c>
      <c r="AP51" s="18">
        <f t="shared" ca="1" si="14"/>
        <v>80</v>
      </c>
      <c r="AQ51" s="18">
        <f ca="1">ROUND(N51*IF($BS51="Sunder", 0.9, 1)*IF($AH51="Fortify", 1.1, 1), 0)</f>
        <v>95</v>
      </c>
      <c r="AR51" s="18">
        <f t="shared" ca="1" si="16"/>
        <v>100</v>
      </c>
      <c r="AS51">
        <f t="shared" ca="1" si="17"/>
        <v>3</v>
      </c>
      <c r="AT51" cm="1">
        <f t="array" aca="1" ref="AT51" ca="1">IF(AS51=AS50, AT50, INDEX(Parties[Opponent ID], AS51))</f>
        <v>11</v>
      </c>
      <c r="AU51" t="str" cm="1">
        <f t="array" aca="1" ref="AU51" ca="1">IF(AT51=AT50,AU50, INDEX(Monsters[Name], AT51))</f>
        <v>Gneaver</v>
      </c>
      <c r="AV51" cm="1">
        <f t="array" aca="1" ref="AV51" ca="1">IF(AND($AS51=$AS50, $CD50=""), BY50, INDEX(Monsters[Health], $AT51))</f>
        <v>7</v>
      </c>
      <c r="AW51" cm="1">
        <f t="array" aca="1" ref="AW51" ca="1">IF(AND($AS51=$AS50, $CD50=""), BZ50, INDEX(Monsters[Stamina], $AT51))</f>
        <v>57</v>
      </c>
      <c r="AX51" s="18" cm="1">
        <f t="array" aca="1" ref="AX51" ca="1">IF(AND($AS51=$AS50, $CD50=""), CA50, INDEX(Monsters[Attack], $AT51))</f>
        <v>110</v>
      </c>
      <c r="AY51" s="18" cm="1">
        <f t="array" aca="1" ref="AY51" ca="1">IF(AND($AS51=$AS50, $CD50=""), CB50, INDEX(Monsters[Defense], $AT51))</f>
        <v>80</v>
      </c>
      <c r="AZ51" s="18" cm="1">
        <f t="array" aca="1" ref="AZ51" ca="1">IF(AND($AS51=$AS50, $CD50=""), CC50, INDEX(Monsters[Luck], $AT51))</f>
        <v>100</v>
      </c>
      <c r="BA51" cm="1">
        <f t="array" aca="1" ref="BA51" ca="1">IF(AT51=AT50, BA50, MATCH(INDEX(Monsters[Element], AT51), Elements, 0))</f>
        <v>4</v>
      </c>
      <c r="BB51" s="4" cm="1">
        <f t="array" aca="1" ref="BB51" ca="1">INDEX(Monsters[Chance to Use 2], AT51)</f>
        <v>0.25</v>
      </c>
      <c r="BC51" cm="1">
        <f t="array" aca="1" ref="BC51" ca="1">INDEX(Monsters[Ability 1 ID], AT51)</f>
        <v>1</v>
      </c>
      <c r="BD51" cm="1">
        <f t="array" aca="1" ref="BD51" ca="1">INDEX(Monsters[Ability 2 ID], AT51)</f>
        <v>2</v>
      </c>
      <c r="BE51" cm="1">
        <f t="array" aca="1" ref="BE51" ca="1">INDEX(Abilities[Stamina Cost], BC51)</f>
        <v>5</v>
      </c>
      <c r="BF51" cm="1">
        <f t="array" aca="1" ref="BF51" ca="1">INDEX(Abilities[Stamina Cost], BD51)</f>
        <v>3</v>
      </c>
      <c r="BG51">
        <f t="shared" ca="1" si="18"/>
        <v>2</v>
      </c>
      <c r="BH51">
        <f t="shared" ca="1" si="19"/>
        <v>3</v>
      </c>
      <c r="BI51">
        <f t="shared" ca="1" si="20"/>
        <v>5</v>
      </c>
      <c r="BJ51">
        <f t="shared" ca="1" si="21"/>
        <v>1</v>
      </c>
      <c r="BK51">
        <f t="shared" ca="1" si="22"/>
        <v>1</v>
      </c>
      <c r="BL51" s="18" cm="1">
        <f t="array" aca="1" ref="BL51" ca="1">INDEX(Abilities[Element ID], $BK51)</f>
        <v>4</v>
      </c>
      <c r="BM51" s="18" cm="1">
        <f t="array" aca="1" ref="BM51" ca="1">INDEX(Abilities[Stamina Cost], $BK51)</f>
        <v>5</v>
      </c>
      <c r="BN51" s="18" cm="1">
        <f t="array" aca="1" ref="BN51" ca="1">INDEX(Abilities[Min Damage], $BK51)</f>
        <v>12</v>
      </c>
      <c r="BO51" s="18" cm="1">
        <f t="array" aca="1" ref="BO51" ca="1">INDEX(Abilities[Max Damage], $BK51)</f>
        <v>18</v>
      </c>
      <c r="BP51" s="14">
        <f t="shared" ca="1" si="23"/>
        <v>14.266062337079234</v>
      </c>
      <c r="BQ51" t="str" cm="1">
        <f t="array" aca="1" ref="BQ51" ca="1">INDEX(Abilities[Special Effect], BK51)</f>
        <v>Vampire</v>
      </c>
      <c r="BR51" t="b" cm="1">
        <f t="array" aca="1" ref="BR51" ca="1">RAND() &lt;INDEX(Abilities[Effect Chance], BK51)*AZ51/100</f>
        <v>1</v>
      </c>
      <c r="BS51" t="str">
        <f t="shared" ca="1" si="24"/>
        <v>Vampire</v>
      </c>
      <c r="BT51" s="14">
        <f t="shared" ca="1" si="25"/>
        <v>14.266062337079234</v>
      </c>
      <c r="BU51" t="b">
        <f t="shared" ca="1" si="26"/>
        <v>1</v>
      </c>
      <c r="BV51" t="b">
        <f ca="1">AND(BU51, AS51=COUNTA(Parties[Opponent Party]))</f>
        <v>1</v>
      </c>
      <c r="BW51" s="14" cm="1">
        <f t="array" aca="1" ref="BW51" ca="1">INDEX(ElementMultiplier, AA51, BA51)*100/AY51</f>
        <v>1.5625</v>
      </c>
      <c r="BX51" s="18">
        <f t="shared" ca="1" si="1"/>
        <v>17</v>
      </c>
      <c r="BY51" s="18">
        <f t="shared" ca="1" si="2"/>
        <v>0</v>
      </c>
      <c r="BZ51" s="18">
        <f t="shared" ca="1" si="27"/>
        <v>52</v>
      </c>
      <c r="CA51" s="18">
        <f t="shared" ca="1" si="28"/>
        <v>110</v>
      </c>
      <c r="CB51" s="18">
        <f t="shared" ca="1" si="29"/>
        <v>80</v>
      </c>
      <c r="CC51" s="18">
        <f t="shared" ca="1" si="30"/>
        <v>100</v>
      </c>
      <c r="CD51" t="str">
        <f t="shared" ca="1" si="31"/>
        <v>Player</v>
      </c>
    </row>
    <row r="52" spans="8:82" x14ac:dyDescent="0.25">
      <c r="H52">
        <f t="shared" ca="1" si="3"/>
        <v>1</v>
      </c>
      <c r="I52" cm="1">
        <f t="array" aca="1" ref="I52" ca="1">IF(H52=H51, I51, INDEX(Parties[Player ID], H52))</f>
        <v>5</v>
      </c>
      <c r="J52" t="str" cm="1">
        <f t="array" aca="1" ref="J52" ca="1">IF(I52=I51,J51, INDEX(Monsters[Name], I52))</f>
        <v>Gunome</v>
      </c>
      <c r="K52" cm="1">
        <f t="array" aca="1" ref="K52" ca="1">IF(AND($H52=$H51, CD51=""), AN51, INDEX(Monsters[Health], $I52))</f>
        <v>55</v>
      </c>
      <c r="L52" cm="1">
        <f t="array" aca="1" ref="L52" ca="1">IF(AND($H52=$H51, $CD51=""), AO51, INDEX(Monsters[Stamina], $I52))</f>
        <v>110</v>
      </c>
      <c r="M52" s="18" cm="1">
        <f t="array" aca="1" ref="M52" ca="1">IF(AND($H52=$H51, $CD51=""), AP51, INDEX(Monsters[Attack], $I52))</f>
        <v>165</v>
      </c>
      <c r="N52" s="18" cm="1">
        <f t="array" aca="1" ref="N52" ca="1">IF(AND($H52=$H51, $CD51=""), AQ51, INDEX(Monsters[Defense], $I52))</f>
        <v>125</v>
      </c>
      <c r="O52" s="18" cm="1">
        <f t="array" aca="1" ref="O52" ca="1">IF(AND($H52=$H51, $CD51=""), AR51, INDEX(Monsters[Luck], $I52))</f>
        <v>110</v>
      </c>
      <c r="P52" cm="1">
        <f t="array" aca="1" ref="P52" ca="1">IF(I52=I51, P51, MATCH(INDEX(Monsters[Element], I52), Elements, 0))</f>
        <v>5</v>
      </c>
      <c r="Q52" s="4" cm="1">
        <f t="array" aca="1" ref="Q52" ca="1">INDEX(Monsters[Chance to Use 2], I52)</f>
        <v>0.4</v>
      </c>
      <c r="R52" cm="1">
        <f t="array" aca="1" ref="R52" ca="1">INDEX(Monsters[Ability 1 ID], I52)</f>
        <v>9</v>
      </c>
      <c r="S52" cm="1">
        <f t="array" aca="1" ref="S52" ca="1">INDEX(Monsters[Ability 2 ID], I52)</f>
        <v>10</v>
      </c>
      <c r="T52" cm="1">
        <f t="array" aca="1" ref="T52" ca="1">INDEX(Abilities[Stamina Cost], R52)</f>
        <v>5</v>
      </c>
      <c r="U52" cm="1">
        <f t="array" aca="1" ref="U52" ca="1">INDEX(Abilities[Stamina Cost], S52)</f>
        <v>12</v>
      </c>
      <c r="V52">
        <f t="shared" ca="1" si="4"/>
        <v>1</v>
      </c>
      <c r="W52">
        <f t="shared" ca="1" si="5"/>
        <v>5</v>
      </c>
      <c r="X52">
        <f t="shared" ca="1" si="6"/>
        <v>12</v>
      </c>
      <c r="Y52">
        <f t="shared" ca="1" si="7"/>
        <v>1</v>
      </c>
      <c r="Z52">
        <f t="shared" ca="1" si="8"/>
        <v>9</v>
      </c>
      <c r="AA52" s="18" cm="1">
        <f t="array" aca="1" ref="AA52" ca="1">INDEX(Abilities[Element ID], $Z52)</f>
        <v>5</v>
      </c>
      <c r="AB52" s="18" cm="1">
        <f t="array" aca="1" ref="AB52" ca="1">INDEX(Abilities[Stamina Cost], $Z52)</f>
        <v>5</v>
      </c>
      <c r="AC52" s="18" cm="1">
        <f t="array" aca="1" ref="AC52" ca="1">INDEX(Abilities[Min Damage], $Z52)</f>
        <v>11</v>
      </c>
      <c r="AD52" s="18" cm="1">
        <f t="array" aca="1" ref="AD52" ca="1">INDEX(Abilities[Max Damage], $Z52)</f>
        <v>16</v>
      </c>
      <c r="AE52" s="14">
        <f t="shared" ca="1" si="9"/>
        <v>22.327490185606187</v>
      </c>
      <c r="AF52" t="str" cm="1">
        <f t="array" aca="1" ref="AF52" ca="1">INDEX(Abilities[Special Effect], Z52)</f>
        <v>Vampire</v>
      </c>
      <c r="AG52" t="b" cm="1">
        <f t="array" aca="1" ref="AG52" ca="1">RAND() &lt;INDEX(Abilities[Effect Chance], Z52)*O52/100</f>
        <v>1</v>
      </c>
      <c r="AH52" t="str">
        <f t="shared" ca="1" si="10"/>
        <v>Vampire</v>
      </c>
      <c r="AI52" s="14">
        <f t="shared" ca="1" si="11"/>
        <v>22.327490185606187</v>
      </c>
      <c r="AJ52" t="b">
        <f t="shared" ca="1" si="12"/>
        <v>0</v>
      </c>
      <c r="AK52" t="b">
        <f ca="1">AND(AJ52, H52=COUNTA(Parties[Player Party]))</f>
        <v>0</v>
      </c>
      <c r="AL52" s="14" cm="1">
        <f t="array" aca="1" ref="AL52" ca="1">INDEX(ElementMultiplier, BL52, P52)*100/N52</f>
        <v>1</v>
      </c>
      <c r="AM52" s="14">
        <f t="shared" ca="1" si="0"/>
        <v>4</v>
      </c>
      <c r="AN52" s="18">
        <f t="shared" ca="1" si="32"/>
        <v>65.5</v>
      </c>
      <c r="AO52" s="18">
        <f t="shared" ca="1" si="13"/>
        <v>105</v>
      </c>
      <c r="AP52" s="18">
        <f t="shared" ca="1" si="14"/>
        <v>165</v>
      </c>
      <c r="AQ52" s="18">
        <f t="shared" ca="1" si="15"/>
        <v>125</v>
      </c>
      <c r="AR52" s="18">
        <f t="shared" ca="1" si="16"/>
        <v>110</v>
      </c>
      <c r="AS52">
        <f t="shared" ca="1" si="17"/>
        <v>1</v>
      </c>
      <c r="AT52" cm="1">
        <f t="array" aca="1" ref="AT52" ca="1">IF(AS52=AS51, AT51, INDEX(Parties[Opponent ID], AS52))</f>
        <v>12</v>
      </c>
      <c r="AU52" t="str" cm="1">
        <f t="array" aca="1" ref="AU52" ca="1">IF(AT52=AT51,AU51, INDEX(Monsters[Name], AT52))</f>
        <v>Gmooose</v>
      </c>
      <c r="AV52" cm="1">
        <f t="array" aca="1" ref="AV52" ca="1">IF(AND($AS52=$AS51, $CD51=""), BY51, INDEX(Monsters[Health], $AT52))</f>
        <v>185</v>
      </c>
      <c r="AW52" cm="1">
        <f t="array" aca="1" ref="AW52" ca="1">IF(AND($AS52=$AS51, $CD51=""), BZ51, INDEX(Monsters[Stamina], $AT52))</f>
        <v>135</v>
      </c>
      <c r="AX52" s="18" cm="1">
        <f t="array" aca="1" ref="AX52" ca="1">IF(AND($AS52=$AS51, $CD51=""), CA51, INDEX(Monsters[Attack], $AT52))</f>
        <v>70</v>
      </c>
      <c r="AY52" s="18" cm="1">
        <f t="array" aca="1" ref="AY52" ca="1">IF(AND($AS52=$AS51, $CD51=""), CB51, INDEX(Monsters[Defense], $AT52))</f>
        <v>115</v>
      </c>
      <c r="AZ52" s="18" cm="1">
        <f t="array" aca="1" ref="AZ52" ca="1">IF(AND($AS52=$AS51, $CD51=""), CC51, INDEX(Monsters[Luck], $AT52))</f>
        <v>100</v>
      </c>
      <c r="BA52" cm="1">
        <f t="array" aca="1" ref="BA52" ca="1">IF(AT52=AT51, BA51, MATCH(INDEX(Monsters[Element], AT52), Elements, 0))</f>
        <v>4</v>
      </c>
      <c r="BB52" s="4" cm="1">
        <f t="array" aca="1" ref="BB52" ca="1">INDEX(Monsters[Chance to Use 2], AT52)</f>
        <v>0.19999999999999996</v>
      </c>
      <c r="BC52" cm="1">
        <f t="array" aca="1" ref="BC52" ca="1">INDEX(Monsters[Ability 1 ID], AT52)</f>
        <v>3</v>
      </c>
      <c r="BD52" cm="1">
        <f t="array" aca="1" ref="BD52" ca="1">INDEX(Monsters[Ability 2 ID], AT52)</f>
        <v>2</v>
      </c>
      <c r="BE52" cm="1">
        <f t="array" aca="1" ref="BE52" ca="1">INDEX(Abilities[Stamina Cost], BC52)</f>
        <v>3</v>
      </c>
      <c r="BF52" cm="1">
        <f t="array" aca="1" ref="BF52" ca="1">INDEX(Abilities[Stamina Cost], BD52)</f>
        <v>3</v>
      </c>
      <c r="BG52">
        <f t="shared" ca="1" si="18"/>
        <v>1</v>
      </c>
      <c r="BH52">
        <f t="shared" ca="1" si="19"/>
        <v>3</v>
      </c>
      <c r="BI52">
        <f t="shared" ca="1" si="20"/>
        <v>3</v>
      </c>
      <c r="BJ52">
        <f t="shared" ca="1" si="21"/>
        <v>1</v>
      </c>
      <c r="BK52">
        <f t="shared" ca="1" si="22"/>
        <v>3</v>
      </c>
      <c r="BL52" s="18" cm="1">
        <f t="array" aca="1" ref="BL52" ca="1">INDEX(Abilities[Element ID], $BK52)</f>
        <v>4</v>
      </c>
      <c r="BM52" s="18" cm="1">
        <f t="array" aca="1" ref="BM52" ca="1">INDEX(Abilities[Stamina Cost], $BK52)</f>
        <v>3</v>
      </c>
      <c r="BN52" s="18" cm="1">
        <f t="array" aca="1" ref="BN52" ca="1">INDEX(Abilities[Min Damage], $BK52)</f>
        <v>4</v>
      </c>
      <c r="BO52" s="18" cm="1">
        <f t="array" aca="1" ref="BO52" ca="1">INDEX(Abilities[Max Damage], $BK52)</f>
        <v>8</v>
      </c>
      <c r="BP52" s="14">
        <f t="shared" ca="1" si="23"/>
        <v>3.9575290051192011</v>
      </c>
      <c r="BQ52" t="str" cm="1">
        <f t="array" aca="1" ref="BQ52" ca="1">INDEX(Abilities[Special Effect], BK52)</f>
        <v>Fortify</v>
      </c>
      <c r="BR52" t="b" cm="1">
        <f t="array" aca="1" ref="BR52" ca="1">RAND() &lt;INDEX(Abilities[Effect Chance], BK52)*AZ52/100</f>
        <v>1</v>
      </c>
      <c r="BS52" t="str">
        <f t="shared" ca="1" si="24"/>
        <v>Fortify</v>
      </c>
      <c r="BT52" s="14">
        <f t="shared" ca="1" si="25"/>
        <v>3.9575290051192011</v>
      </c>
      <c r="BU52" t="b">
        <f t="shared" ca="1" si="26"/>
        <v>0</v>
      </c>
      <c r="BV52" t="b">
        <f ca="1">AND(BU52, AS52=COUNTA(Parties[Opponent Party]))</f>
        <v>0</v>
      </c>
      <c r="BW52" s="14" cm="1">
        <f t="array" aca="1" ref="BW52" ca="1">INDEX(ElementMultiplier, AA52, BA52)*100/AY52</f>
        <v>1.3043478260869565</v>
      </c>
      <c r="BX52" s="18">
        <f t="shared" ca="1" si="1"/>
        <v>29</v>
      </c>
      <c r="BY52" s="18">
        <f t="shared" ca="1" si="2"/>
        <v>156</v>
      </c>
      <c r="BZ52" s="18">
        <f t="shared" ca="1" si="27"/>
        <v>132</v>
      </c>
      <c r="CA52" s="18">
        <f t="shared" ca="1" si="28"/>
        <v>70</v>
      </c>
      <c r="CB52" s="18">
        <f t="shared" ca="1" si="29"/>
        <v>127</v>
      </c>
      <c r="CC52" s="18">
        <f t="shared" ca="1" si="30"/>
        <v>100</v>
      </c>
      <c r="CD52" t="str">
        <f t="shared" ca="1" si="31"/>
        <v/>
      </c>
    </row>
    <row r="53" spans="8:82" x14ac:dyDescent="0.25">
      <c r="H53">
        <f t="shared" ca="1" si="3"/>
        <v>1</v>
      </c>
      <c r="I53" cm="1">
        <f t="array" aca="1" ref="I53" ca="1">IF(H53=H52, I52, INDEX(Parties[Player ID], H53))</f>
        <v>5</v>
      </c>
      <c r="J53" t="str" cm="1">
        <f t="array" aca="1" ref="J53" ca="1">IF(I53=I52,J52, INDEX(Monsters[Name], I53))</f>
        <v>Gunome</v>
      </c>
      <c r="K53" cm="1">
        <f t="array" aca="1" ref="K53" ca="1">IF(AND($H53=$H52, CD52=""), AN52, INDEX(Monsters[Health], $I53))</f>
        <v>65.5</v>
      </c>
      <c r="L53" cm="1">
        <f t="array" aca="1" ref="L53" ca="1">IF(AND($H53=$H52, $CD52=""), AO52, INDEX(Monsters[Stamina], $I53))</f>
        <v>105</v>
      </c>
      <c r="M53" s="18" cm="1">
        <f t="array" aca="1" ref="M53" ca="1">IF(AND($H53=$H52, $CD52=""), AP52, INDEX(Monsters[Attack], $I53))</f>
        <v>165</v>
      </c>
      <c r="N53" s="18" cm="1">
        <f t="array" aca="1" ref="N53" ca="1">IF(AND($H53=$H52, $CD52=""), AQ52, INDEX(Monsters[Defense], $I53))</f>
        <v>125</v>
      </c>
      <c r="O53" s="18" cm="1">
        <f t="array" aca="1" ref="O53" ca="1">IF(AND($H53=$H52, $CD52=""), AR52, INDEX(Monsters[Luck], $I53))</f>
        <v>110</v>
      </c>
      <c r="P53" cm="1">
        <f t="array" aca="1" ref="P53" ca="1">IF(I53=I52, P52, MATCH(INDEX(Monsters[Element], I53), Elements, 0))</f>
        <v>5</v>
      </c>
      <c r="Q53" s="4" cm="1">
        <f t="array" aca="1" ref="Q53" ca="1">INDEX(Monsters[Chance to Use 2], I53)</f>
        <v>0.4</v>
      </c>
      <c r="R53" cm="1">
        <f t="array" aca="1" ref="R53" ca="1">INDEX(Monsters[Ability 1 ID], I53)</f>
        <v>9</v>
      </c>
      <c r="S53" cm="1">
        <f t="array" aca="1" ref="S53" ca="1">INDEX(Monsters[Ability 2 ID], I53)</f>
        <v>10</v>
      </c>
      <c r="T53" cm="1">
        <f t="array" aca="1" ref="T53" ca="1">INDEX(Abilities[Stamina Cost], R53)</f>
        <v>5</v>
      </c>
      <c r="U53" cm="1">
        <f t="array" aca="1" ref="U53" ca="1">INDEX(Abilities[Stamina Cost], S53)</f>
        <v>12</v>
      </c>
      <c r="V53">
        <f t="shared" ca="1" si="4"/>
        <v>1</v>
      </c>
      <c r="W53">
        <f t="shared" ca="1" si="5"/>
        <v>5</v>
      </c>
      <c r="X53">
        <f t="shared" ca="1" si="6"/>
        <v>12</v>
      </c>
      <c r="Y53">
        <f t="shared" ca="1" si="7"/>
        <v>1</v>
      </c>
      <c r="Z53">
        <f t="shared" ca="1" si="8"/>
        <v>9</v>
      </c>
      <c r="AA53" s="18" cm="1">
        <f t="array" aca="1" ref="AA53" ca="1">INDEX(Abilities[Element ID], $Z53)</f>
        <v>5</v>
      </c>
      <c r="AB53" s="18" cm="1">
        <f t="array" aca="1" ref="AB53" ca="1">INDEX(Abilities[Stamina Cost], $Z53)</f>
        <v>5</v>
      </c>
      <c r="AC53" s="18" cm="1">
        <f t="array" aca="1" ref="AC53" ca="1">INDEX(Abilities[Min Damage], $Z53)</f>
        <v>11</v>
      </c>
      <c r="AD53" s="18" cm="1">
        <f t="array" aca="1" ref="AD53" ca="1">INDEX(Abilities[Max Damage], $Z53)</f>
        <v>16</v>
      </c>
      <c r="AE53" s="14">
        <f t="shared" ca="1" si="9"/>
        <v>22.445343289782812</v>
      </c>
      <c r="AF53" t="str" cm="1">
        <f t="array" aca="1" ref="AF53" ca="1">INDEX(Abilities[Special Effect], Z53)</f>
        <v>Vampire</v>
      </c>
      <c r="AG53" t="b" cm="1">
        <f t="array" aca="1" ref="AG53" ca="1">RAND() &lt;INDEX(Abilities[Effect Chance], Z53)*O53/100</f>
        <v>1</v>
      </c>
      <c r="AH53" t="str">
        <f t="shared" ca="1" si="10"/>
        <v>Vampire</v>
      </c>
      <c r="AI53" s="14">
        <f t="shared" ca="1" si="11"/>
        <v>22.445343289782812</v>
      </c>
      <c r="AJ53" t="b">
        <f t="shared" ca="1" si="12"/>
        <v>0</v>
      </c>
      <c r="AK53" t="b">
        <f ca="1">AND(AJ53, H53=COUNTA(Parties[Player Party]))</f>
        <v>0</v>
      </c>
      <c r="AL53" s="14" cm="1">
        <f t="array" aca="1" ref="AL53" ca="1">INDEX(ElementMultiplier, BL53, P53)*100/N53</f>
        <v>1</v>
      </c>
      <c r="AM53" s="14">
        <f t="shared" ca="1" si="0"/>
        <v>4</v>
      </c>
      <c r="AN53" s="18">
        <f t="shared" ca="1" si="32"/>
        <v>75</v>
      </c>
      <c r="AO53" s="18">
        <f t="shared" ca="1" si="13"/>
        <v>100</v>
      </c>
      <c r="AP53" s="18">
        <f t="shared" ca="1" si="14"/>
        <v>165</v>
      </c>
      <c r="AQ53" s="18">
        <f t="shared" ca="1" si="15"/>
        <v>125</v>
      </c>
      <c r="AR53" s="18">
        <f t="shared" ca="1" si="16"/>
        <v>110</v>
      </c>
      <c r="AS53">
        <f t="shared" ca="1" si="17"/>
        <v>1</v>
      </c>
      <c r="AT53" cm="1">
        <f t="array" aca="1" ref="AT53" ca="1">IF(AS53=AS52, AT52, INDEX(Parties[Opponent ID], AS53))</f>
        <v>12</v>
      </c>
      <c r="AU53" t="str" cm="1">
        <f t="array" aca="1" ref="AU53" ca="1">IF(AT53=AT52,AU52, INDEX(Monsters[Name], AT53))</f>
        <v>Gmooose</v>
      </c>
      <c r="AV53" cm="1">
        <f t="array" aca="1" ref="AV53" ca="1">IF(AND($AS53=$AS52, $CD52=""), BY52, INDEX(Monsters[Health], $AT53))</f>
        <v>156</v>
      </c>
      <c r="AW53" cm="1">
        <f t="array" aca="1" ref="AW53" ca="1">IF(AND($AS53=$AS52, $CD52=""), BZ52, INDEX(Monsters[Stamina], $AT53))</f>
        <v>132</v>
      </c>
      <c r="AX53" s="18" cm="1">
        <f t="array" aca="1" ref="AX53" ca="1">IF(AND($AS53=$AS52, $CD52=""), CA52, INDEX(Monsters[Attack], $AT53))</f>
        <v>70</v>
      </c>
      <c r="AY53" s="18" cm="1">
        <f t="array" aca="1" ref="AY53" ca="1">IF(AND($AS53=$AS52, $CD52=""), CB52, INDEX(Monsters[Defense], $AT53))</f>
        <v>127</v>
      </c>
      <c r="AZ53" s="18" cm="1">
        <f t="array" aca="1" ref="AZ53" ca="1">IF(AND($AS53=$AS52, $CD52=""), CC52, INDEX(Monsters[Luck], $AT53))</f>
        <v>100</v>
      </c>
      <c r="BA53" cm="1">
        <f t="array" aca="1" ref="BA53" ca="1">IF(AT53=AT52, BA52, MATCH(INDEX(Monsters[Element], AT53), Elements, 0))</f>
        <v>4</v>
      </c>
      <c r="BB53" s="4" cm="1">
        <f t="array" aca="1" ref="BB53" ca="1">INDEX(Monsters[Chance to Use 2], AT53)</f>
        <v>0.19999999999999996</v>
      </c>
      <c r="BC53" cm="1">
        <f t="array" aca="1" ref="BC53" ca="1">INDEX(Monsters[Ability 1 ID], AT53)</f>
        <v>3</v>
      </c>
      <c r="BD53" cm="1">
        <f t="array" aca="1" ref="BD53" ca="1">INDEX(Monsters[Ability 2 ID], AT53)</f>
        <v>2</v>
      </c>
      <c r="BE53" cm="1">
        <f t="array" aca="1" ref="BE53" ca="1">INDEX(Abilities[Stamina Cost], BC53)</f>
        <v>3</v>
      </c>
      <c r="BF53" cm="1">
        <f t="array" aca="1" ref="BF53" ca="1">INDEX(Abilities[Stamina Cost], BD53)</f>
        <v>3</v>
      </c>
      <c r="BG53">
        <f t="shared" ca="1" si="18"/>
        <v>1</v>
      </c>
      <c r="BH53">
        <f t="shared" ca="1" si="19"/>
        <v>3</v>
      </c>
      <c r="BI53">
        <f t="shared" ca="1" si="20"/>
        <v>3</v>
      </c>
      <c r="BJ53">
        <f t="shared" ca="1" si="21"/>
        <v>1</v>
      </c>
      <c r="BK53">
        <f t="shared" ca="1" si="22"/>
        <v>3</v>
      </c>
      <c r="BL53" s="18" cm="1">
        <f t="array" aca="1" ref="BL53" ca="1">INDEX(Abilities[Element ID], $BK53)</f>
        <v>4</v>
      </c>
      <c r="BM53" s="18" cm="1">
        <f t="array" aca="1" ref="BM53" ca="1">INDEX(Abilities[Stamina Cost], $BK53)</f>
        <v>3</v>
      </c>
      <c r="BN53" s="18" cm="1">
        <f t="array" aca="1" ref="BN53" ca="1">INDEX(Abilities[Min Damage], $BK53)</f>
        <v>4</v>
      </c>
      <c r="BO53" s="18" cm="1">
        <f t="array" aca="1" ref="BO53" ca="1">INDEX(Abilities[Max Damage], $BK53)</f>
        <v>8</v>
      </c>
      <c r="BP53" s="14">
        <f t="shared" ca="1" si="23"/>
        <v>4.3158963207186378</v>
      </c>
      <c r="BQ53" t="str" cm="1">
        <f t="array" aca="1" ref="BQ53" ca="1">INDEX(Abilities[Special Effect], BK53)</f>
        <v>Fortify</v>
      </c>
      <c r="BR53" t="b" cm="1">
        <f t="array" aca="1" ref="BR53" ca="1">RAND() &lt;INDEX(Abilities[Effect Chance], BK53)*AZ53/100</f>
        <v>1</v>
      </c>
      <c r="BS53" t="str">
        <f t="shared" ca="1" si="24"/>
        <v>Fortify</v>
      </c>
      <c r="BT53" s="14">
        <f t="shared" ca="1" si="25"/>
        <v>4.3158963207186378</v>
      </c>
      <c r="BU53" t="b">
        <f t="shared" ca="1" si="26"/>
        <v>0</v>
      </c>
      <c r="BV53" t="b">
        <f ca="1">AND(BU53, AS53=COUNTA(Parties[Opponent Party]))</f>
        <v>0</v>
      </c>
      <c r="BW53" s="14" cm="1">
        <f t="array" aca="1" ref="BW53" ca="1">INDEX(ElementMultiplier, AA53, BA53)*100/AY53</f>
        <v>1.1811023622047243</v>
      </c>
      <c r="BX53" s="18">
        <f t="shared" ca="1" si="1"/>
        <v>27</v>
      </c>
      <c r="BY53" s="18">
        <f t="shared" ca="1" si="2"/>
        <v>129</v>
      </c>
      <c r="BZ53" s="18">
        <f t="shared" ca="1" si="27"/>
        <v>129</v>
      </c>
      <c r="CA53" s="18">
        <f t="shared" ca="1" si="28"/>
        <v>70</v>
      </c>
      <c r="CB53" s="18">
        <f t="shared" ca="1" si="29"/>
        <v>140</v>
      </c>
      <c r="CC53" s="18">
        <f t="shared" ca="1" si="30"/>
        <v>100</v>
      </c>
      <c r="CD53" t="str">
        <f t="shared" ca="1" si="31"/>
        <v/>
      </c>
    </row>
    <row r="54" spans="8:82" x14ac:dyDescent="0.25">
      <c r="H54">
        <f t="shared" ca="1" si="3"/>
        <v>1</v>
      </c>
      <c r="I54" cm="1">
        <f t="array" aca="1" ref="I54" ca="1">IF(H54=H53, I53, INDEX(Parties[Player ID], H54))</f>
        <v>5</v>
      </c>
      <c r="J54" t="str" cm="1">
        <f t="array" aca="1" ref="J54" ca="1">IF(I54=I53,J53, INDEX(Monsters[Name], I54))</f>
        <v>Gunome</v>
      </c>
      <c r="K54" cm="1">
        <f t="array" aca="1" ref="K54" ca="1">IF(AND($H54=$H53, CD53=""), AN53, INDEX(Monsters[Health], $I54))</f>
        <v>75</v>
      </c>
      <c r="L54" cm="1">
        <f t="array" aca="1" ref="L54" ca="1">IF(AND($H54=$H53, $CD53=""), AO53, INDEX(Monsters[Stamina], $I54))</f>
        <v>100</v>
      </c>
      <c r="M54" s="18" cm="1">
        <f t="array" aca="1" ref="M54" ca="1">IF(AND($H54=$H53, $CD53=""), AP53, INDEX(Monsters[Attack], $I54))</f>
        <v>165</v>
      </c>
      <c r="N54" s="18" cm="1">
        <f t="array" aca="1" ref="N54" ca="1">IF(AND($H54=$H53, $CD53=""), AQ53, INDEX(Monsters[Defense], $I54))</f>
        <v>125</v>
      </c>
      <c r="O54" s="18" cm="1">
        <f t="array" aca="1" ref="O54" ca="1">IF(AND($H54=$H53, $CD53=""), AR53, INDEX(Monsters[Luck], $I54))</f>
        <v>110</v>
      </c>
      <c r="P54" cm="1">
        <f t="array" aca="1" ref="P54" ca="1">IF(I54=I53, P53, MATCH(INDEX(Monsters[Element], I54), Elements, 0))</f>
        <v>5</v>
      </c>
      <c r="Q54" s="4" cm="1">
        <f t="array" aca="1" ref="Q54" ca="1">INDEX(Monsters[Chance to Use 2], I54)</f>
        <v>0.4</v>
      </c>
      <c r="R54" cm="1">
        <f t="array" aca="1" ref="R54" ca="1">INDEX(Monsters[Ability 1 ID], I54)</f>
        <v>9</v>
      </c>
      <c r="S54" cm="1">
        <f t="array" aca="1" ref="S54" ca="1">INDEX(Monsters[Ability 2 ID], I54)</f>
        <v>10</v>
      </c>
      <c r="T54" cm="1">
        <f t="array" aca="1" ref="T54" ca="1">INDEX(Abilities[Stamina Cost], R54)</f>
        <v>5</v>
      </c>
      <c r="U54" cm="1">
        <f t="array" aca="1" ref="U54" ca="1">INDEX(Abilities[Stamina Cost], S54)</f>
        <v>12</v>
      </c>
      <c r="V54">
        <f t="shared" ca="1" si="4"/>
        <v>1</v>
      </c>
      <c r="W54">
        <f t="shared" ca="1" si="5"/>
        <v>5</v>
      </c>
      <c r="X54">
        <f t="shared" ca="1" si="6"/>
        <v>12</v>
      </c>
      <c r="Y54">
        <f t="shared" ca="1" si="7"/>
        <v>2</v>
      </c>
      <c r="Z54">
        <f t="shared" ca="1" si="8"/>
        <v>10</v>
      </c>
      <c r="AA54" s="18" cm="1">
        <f t="array" aca="1" ref="AA54" ca="1">INDEX(Abilities[Element ID], $Z54)</f>
        <v>5</v>
      </c>
      <c r="AB54" s="18" cm="1">
        <f t="array" aca="1" ref="AB54" ca="1">INDEX(Abilities[Stamina Cost], $Z54)</f>
        <v>12</v>
      </c>
      <c r="AC54" s="18" cm="1">
        <f t="array" aca="1" ref="AC54" ca="1">INDEX(Abilities[Min Damage], $Z54)</f>
        <v>4</v>
      </c>
      <c r="AD54" s="18" cm="1">
        <f t="array" aca="1" ref="AD54" ca="1">INDEX(Abilities[Max Damage], $Z54)</f>
        <v>10</v>
      </c>
      <c r="AE54" s="14">
        <f t="shared" ca="1" si="9"/>
        <v>12.002770633619408</v>
      </c>
      <c r="AF54" t="str" cm="1">
        <f t="array" aca="1" ref="AF54" ca="1">INDEX(Abilities[Special Effect], Z54)</f>
        <v>Focus</v>
      </c>
      <c r="AG54" t="b" cm="1">
        <f t="array" aca="1" ref="AG54" ca="1">RAND() &lt;INDEX(Abilities[Effect Chance], Z54)*O54/100</f>
        <v>0</v>
      </c>
      <c r="AH54" t="str">
        <f t="shared" ca="1" si="10"/>
        <v/>
      </c>
      <c r="AI54" s="14">
        <f t="shared" ca="1" si="11"/>
        <v>12.002770633619408</v>
      </c>
      <c r="AJ54" t="b">
        <f t="shared" ca="1" si="12"/>
        <v>0</v>
      </c>
      <c r="AK54" t="b">
        <f ca="1">AND(AJ54, H54=COUNTA(Parties[Player Party]))</f>
        <v>0</v>
      </c>
      <c r="AL54" s="14" cm="1">
        <f t="array" aca="1" ref="AL54" ca="1">INDEX(ElementMultiplier, BL54, P54)*100/N54</f>
        <v>1</v>
      </c>
      <c r="AM54" s="14">
        <f t="shared" ca="1" si="0"/>
        <v>5</v>
      </c>
      <c r="AN54" s="18">
        <f t="shared" ca="1" si="32"/>
        <v>70</v>
      </c>
      <c r="AO54" s="18">
        <f t="shared" ca="1" si="13"/>
        <v>88</v>
      </c>
      <c r="AP54" s="18">
        <f t="shared" ca="1" si="14"/>
        <v>165</v>
      </c>
      <c r="AQ54" s="18">
        <f t="shared" ca="1" si="15"/>
        <v>125</v>
      </c>
      <c r="AR54" s="18">
        <f t="shared" ca="1" si="16"/>
        <v>110</v>
      </c>
      <c r="AS54">
        <f t="shared" ca="1" si="17"/>
        <v>1</v>
      </c>
      <c r="AT54" cm="1">
        <f t="array" aca="1" ref="AT54" ca="1">IF(AS54=AS53, AT53, INDEX(Parties[Opponent ID], AS54))</f>
        <v>12</v>
      </c>
      <c r="AU54" t="str" cm="1">
        <f t="array" aca="1" ref="AU54" ca="1">IF(AT54=AT53,AU53, INDEX(Monsters[Name], AT54))</f>
        <v>Gmooose</v>
      </c>
      <c r="AV54" cm="1">
        <f t="array" aca="1" ref="AV54" ca="1">IF(AND($AS54=$AS53, $CD53=""), BY53, INDEX(Monsters[Health], $AT54))</f>
        <v>129</v>
      </c>
      <c r="AW54" cm="1">
        <f t="array" aca="1" ref="AW54" ca="1">IF(AND($AS54=$AS53, $CD53=""), BZ53, INDEX(Monsters[Stamina], $AT54))</f>
        <v>129</v>
      </c>
      <c r="AX54" s="18" cm="1">
        <f t="array" aca="1" ref="AX54" ca="1">IF(AND($AS54=$AS53, $CD53=""), CA53, INDEX(Monsters[Attack], $AT54))</f>
        <v>70</v>
      </c>
      <c r="AY54" s="18" cm="1">
        <f t="array" aca="1" ref="AY54" ca="1">IF(AND($AS54=$AS53, $CD53=""), CB53, INDEX(Monsters[Defense], $AT54))</f>
        <v>140</v>
      </c>
      <c r="AZ54" s="18" cm="1">
        <f t="array" aca="1" ref="AZ54" ca="1">IF(AND($AS54=$AS53, $CD53=""), CC53, INDEX(Monsters[Luck], $AT54))</f>
        <v>100</v>
      </c>
      <c r="BA54" cm="1">
        <f t="array" aca="1" ref="BA54" ca="1">IF(AT54=AT53, BA53, MATCH(INDEX(Monsters[Element], AT54), Elements, 0))</f>
        <v>4</v>
      </c>
      <c r="BB54" s="4" cm="1">
        <f t="array" aca="1" ref="BB54" ca="1">INDEX(Monsters[Chance to Use 2], AT54)</f>
        <v>0.19999999999999996</v>
      </c>
      <c r="BC54" cm="1">
        <f t="array" aca="1" ref="BC54" ca="1">INDEX(Monsters[Ability 1 ID], AT54)</f>
        <v>3</v>
      </c>
      <c r="BD54" cm="1">
        <f t="array" aca="1" ref="BD54" ca="1">INDEX(Monsters[Ability 2 ID], AT54)</f>
        <v>2</v>
      </c>
      <c r="BE54" cm="1">
        <f t="array" aca="1" ref="BE54" ca="1">INDEX(Abilities[Stamina Cost], BC54)</f>
        <v>3</v>
      </c>
      <c r="BF54" cm="1">
        <f t="array" aca="1" ref="BF54" ca="1">INDEX(Abilities[Stamina Cost], BD54)</f>
        <v>3</v>
      </c>
      <c r="BG54">
        <f t="shared" ca="1" si="18"/>
        <v>1</v>
      </c>
      <c r="BH54">
        <f t="shared" ca="1" si="19"/>
        <v>3</v>
      </c>
      <c r="BI54">
        <f t="shared" ca="1" si="20"/>
        <v>3</v>
      </c>
      <c r="BJ54">
        <f t="shared" ca="1" si="21"/>
        <v>1</v>
      </c>
      <c r="BK54">
        <f t="shared" ca="1" si="22"/>
        <v>3</v>
      </c>
      <c r="BL54" s="18" cm="1">
        <f t="array" aca="1" ref="BL54" ca="1">INDEX(Abilities[Element ID], $BK54)</f>
        <v>4</v>
      </c>
      <c r="BM54" s="18" cm="1">
        <f t="array" aca="1" ref="BM54" ca="1">INDEX(Abilities[Stamina Cost], $BK54)</f>
        <v>3</v>
      </c>
      <c r="BN54" s="18" cm="1">
        <f t="array" aca="1" ref="BN54" ca="1">INDEX(Abilities[Min Damage], $BK54)</f>
        <v>4</v>
      </c>
      <c r="BO54" s="18" cm="1">
        <f t="array" aca="1" ref="BO54" ca="1">INDEX(Abilities[Max Damage], $BK54)</f>
        <v>8</v>
      </c>
      <c r="BP54" s="14">
        <f t="shared" ca="1" si="23"/>
        <v>4.8166690909241643</v>
      </c>
      <c r="BQ54" t="str" cm="1">
        <f t="array" aca="1" ref="BQ54" ca="1">INDEX(Abilities[Special Effect], BK54)</f>
        <v>Fortify</v>
      </c>
      <c r="BR54" t="b" cm="1">
        <f t="array" aca="1" ref="BR54" ca="1">RAND() &lt;INDEX(Abilities[Effect Chance], BK54)*AZ54/100</f>
        <v>1</v>
      </c>
      <c r="BS54" t="str">
        <f t="shared" ca="1" si="24"/>
        <v>Fortify</v>
      </c>
      <c r="BT54" s="14">
        <f t="shared" ca="1" si="25"/>
        <v>4.8166690909241643</v>
      </c>
      <c r="BU54" t="b">
        <f t="shared" ca="1" si="26"/>
        <v>0</v>
      </c>
      <c r="BV54" t="b">
        <f ca="1">AND(BU54, AS54=COUNTA(Parties[Opponent Party]))</f>
        <v>0</v>
      </c>
      <c r="BW54" s="14" cm="1">
        <f t="array" aca="1" ref="BW54" ca="1">INDEX(ElementMultiplier, AA54, BA54)*100/AY54</f>
        <v>1.0714285714285714</v>
      </c>
      <c r="BX54" s="18">
        <f t="shared" ca="1" si="1"/>
        <v>13</v>
      </c>
      <c r="BY54" s="18">
        <f t="shared" ca="1" si="2"/>
        <v>116</v>
      </c>
      <c r="BZ54" s="18">
        <f t="shared" ca="1" si="27"/>
        <v>126</v>
      </c>
      <c r="CA54" s="18">
        <f t="shared" ca="1" si="28"/>
        <v>70</v>
      </c>
      <c r="CB54" s="18">
        <f t="shared" ca="1" si="29"/>
        <v>154</v>
      </c>
      <c r="CC54" s="18">
        <f t="shared" ca="1" si="30"/>
        <v>100</v>
      </c>
      <c r="CD54" t="str">
        <f t="shared" ca="1" si="31"/>
        <v/>
      </c>
    </row>
    <row r="55" spans="8:82" x14ac:dyDescent="0.25">
      <c r="H55">
        <f t="shared" ca="1" si="3"/>
        <v>1</v>
      </c>
      <c r="I55" cm="1">
        <f t="array" aca="1" ref="I55" ca="1">IF(H55=H54, I54, INDEX(Parties[Player ID], H55))</f>
        <v>5</v>
      </c>
      <c r="J55" t="str" cm="1">
        <f t="array" aca="1" ref="J55" ca="1">IF(I55=I54,J54, INDEX(Monsters[Name], I55))</f>
        <v>Gunome</v>
      </c>
      <c r="K55" cm="1">
        <f t="array" aca="1" ref="K55" ca="1">IF(AND($H55=$H54, CD54=""), AN54, INDEX(Monsters[Health], $I55))</f>
        <v>70</v>
      </c>
      <c r="L55" cm="1">
        <f t="array" aca="1" ref="L55" ca="1">IF(AND($H55=$H54, $CD54=""), AO54, INDEX(Monsters[Stamina], $I55))</f>
        <v>88</v>
      </c>
      <c r="M55" s="18" cm="1">
        <f t="array" aca="1" ref="M55" ca="1">IF(AND($H55=$H54, $CD54=""), AP54, INDEX(Monsters[Attack], $I55))</f>
        <v>165</v>
      </c>
      <c r="N55" s="18" cm="1">
        <f t="array" aca="1" ref="N55" ca="1">IF(AND($H55=$H54, $CD54=""), AQ54, INDEX(Monsters[Defense], $I55))</f>
        <v>125</v>
      </c>
      <c r="O55" s="18" cm="1">
        <f t="array" aca="1" ref="O55" ca="1">IF(AND($H55=$H54, $CD54=""), AR54, INDEX(Monsters[Luck], $I55))</f>
        <v>110</v>
      </c>
      <c r="P55" cm="1">
        <f t="array" aca="1" ref="P55" ca="1">IF(I55=I54, P54, MATCH(INDEX(Monsters[Element], I55), Elements, 0))</f>
        <v>5</v>
      </c>
      <c r="Q55" s="4" cm="1">
        <f t="array" aca="1" ref="Q55" ca="1">INDEX(Monsters[Chance to Use 2], I55)</f>
        <v>0.4</v>
      </c>
      <c r="R55" cm="1">
        <f t="array" aca="1" ref="R55" ca="1">INDEX(Monsters[Ability 1 ID], I55)</f>
        <v>9</v>
      </c>
      <c r="S55" cm="1">
        <f t="array" aca="1" ref="S55" ca="1">INDEX(Monsters[Ability 2 ID], I55)</f>
        <v>10</v>
      </c>
      <c r="T55" cm="1">
        <f t="array" aca="1" ref="T55" ca="1">INDEX(Abilities[Stamina Cost], R55)</f>
        <v>5</v>
      </c>
      <c r="U55" cm="1">
        <f t="array" aca="1" ref="U55" ca="1">INDEX(Abilities[Stamina Cost], S55)</f>
        <v>12</v>
      </c>
      <c r="V55">
        <f t="shared" ca="1" si="4"/>
        <v>1</v>
      </c>
      <c r="W55">
        <f t="shared" ca="1" si="5"/>
        <v>5</v>
      </c>
      <c r="X55">
        <f t="shared" ca="1" si="6"/>
        <v>12</v>
      </c>
      <c r="Y55">
        <f t="shared" ca="1" si="7"/>
        <v>2</v>
      </c>
      <c r="Z55">
        <f t="shared" ca="1" si="8"/>
        <v>10</v>
      </c>
      <c r="AA55" s="18" cm="1">
        <f t="array" aca="1" ref="AA55" ca="1">INDEX(Abilities[Element ID], $Z55)</f>
        <v>5</v>
      </c>
      <c r="AB55" s="18" cm="1">
        <f t="array" aca="1" ref="AB55" ca="1">INDEX(Abilities[Stamina Cost], $Z55)</f>
        <v>12</v>
      </c>
      <c r="AC55" s="18" cm="1">
        <f t="array" aca="1" ref="AC55" ca="1">INDEX(Abilities[Min Damage], $Z55)</f>
        <v>4</v>
      </c>
      <c r="AD55" s="18" cm="1">
        <f t="array" aca="1" ref="AD55" ca="1">INDEX(Abilities[Max Damage], $Z55)</f>
        <v>10</v>
      </c>
      <c r="AE55" s="14">
        <f t="shared" ca="1" si="9"/>
        <v>12.319605076811918</v>
      </c>
      <c r="AF55" t="str" cm="1">
        <f t="array" aca="1" ref="AF55" ca="1">INDEX(Abilities[Special Effect], Z55)</f>
        <v>Focus</v>
      </c>
      <c r="AG55" t="b" cm="1">
        <f t="array" aca="1" ref="AG55" ca="1">RAND() &lt;INDEX(Abilities[Effect Chance], Z55)*O55/100</f>
        <v>1</v>
      </c>
      <c r="AH55" t="str">
        <f t="shared" ca="1" si="10"/>
        <v>Focus</v>
      </c>
      <c r="AI55" s="14">
        <f t="shared" ca="1" si="11"/>
        <v>12.319605076811918</v>
      </c>
      <c r="AJ55" t="b">
        <f t="shared" ca="1" si="12"/>
        <v>0</v>
      </c>
      <c r="AK55" t="b">
        <f ca="1">AND(AJ55, H55=COUNTA(Parties[Player Party]))</f>
        <v>0</v>
      </c>
      <c r="AL55" s="14" cm="1">
        <f t="array" aca="1" ref="AL55" ca="1">INDEX(ElementMultiplier, BL55, P55)*100/N55</f>
        <v>0.8</v>
      </c>
      <c r="AM55" s="14">
        <f t="shared" ca="1" si="0"/>
        <v>6</v>
      </c>
      <c r="AN55" s="18">
        <f t="shared" ca="1" si="32"/>
        <v>64</v>
      </c>
      <c r="AO55" s="18">
        <f t="shared" ca="1" si="13"/>
        <v>76</v>
      </c>
      <c r="AP55" s="18">
        <f t="shared" ca="1" si="14"/>
        <v>182</v>
      </c>
      <c r="AQ55" s="18">
        <f t="shared" ca="1" si="15"/>
        <v>113</v>
      </c>
      <c r="AR55" s="18">
        <f t="shared" ca="1" si="16"/>
        <v>110</v>
      </c>
      <c r="AS55">
        <f t="shared" ca="1" si="17"/>
        <v>1</v>
      </c>
      <c r="AT55" cm="1">
        <f t="array" aca="1" ref="AT55" ca="1">IF(AS55=AS54, AT54, INDEX(Parties[Opponent ID], AS55))</f>
        <v>12</v>
      </c>
      <c r="AU55" t="str" cm="1">
        <f t="array" aca="1" ref="AU55" ca="1">IF(AT55=AT54,AU54, INDEX(Monsters[Name], AT55))</f>
        <v>Gmooose</v>
      </c>
      <c r="AV55" cm="1">
        <f t="array" aca="1" ref="AV55" ca="1">IF(AND($AS55=$AS54, $CD54=""), BY54, INDEX(Monsters[Health], $AT55))</f>
        <v>116</v>
      </c>
      <c r="AW55" cm="1">
        <f t="array" aca="1" ref="AW55" ca="1">IF(AND($AS55=$AS54, $CD54=""), BZ54, INDEX(Monsters[Stamina], $AT55))</f>
        <v>126</v>
      </c>
      <c r="AX55" s="18" cm="1">
        <f t="array" aca="1" ref="AX55" ca="1">IF(AND($AS55=$AS54, $CD54=""), CA54, INDEX(Monsters[Attack], $AT55))</f>
        <v>70</v>
      </c>
      <c r="AY55" s="18" cm="1">
        <f t="array" aca="1" ref="AY55" ca="1">IF(AND($AS55=$AS54, $CD54=""), CB54, INDEX(Monsters[Defense], $AT55))</f>
        <v>154</v>
      </c>
      <c r="AZ55" s="18" cm="1">
        <f t="array" aca="1" ref="AZ55" ca="1">IF(AND($AS55=$AS54, $CD54=""), CC54, INDEX(Monsters[Luck], $AT55))</f>
        <v>100</v>
      </c>
      <c r="BA55" cm="1">
        <f t="array" aca="1" ref="BA55" ca="1">IF(AT55=AT54, BA54, MATCH(INDEX(Monsters[Element], AT55), Elements, 0))</f>
        <v>4</v>
      </c>
      <c r="BB55" s="4" cm="1">
        <f t="array" aca="1" ref="BB55" ca="1">INDEX(Monsters[Chance to Use 2], AT55)</f>
        <v>0.19999999999999996</v>
      </c>
      <c r="BC55" cm="1">
        <f t="array" aca="1" ref="BC55" ca="1">INDEX(Monsters[Ability 1 ID], AT55)</f>
        <v>3</v>
      </c>
      <c r="BD55" cm="1">
        <f t="array" aca="1" ref="BD55" ca="1">INDEX(Monsters[Ability 2 ID], AT55)</f>
        <v>2</v>
      </c>
      <c r="BE55" cm="1">
        <f t="array" aca="1" ref="BE55" ca="1">INDEX(Abilities[Stamina Cost], BC55)</f>
        <v>3</v>
      </c>
      <c r="BF55" cm="1">
        <f t="array" aca="1" ref="BF55" ca="1">INDEX(Abilities[Stamina Cost], BD55)</f>
        <v>3</v>
      </c>
      <c r="BG55">
        <f t="shared" ca="1" si="18"/>
        <v>1</v>
      </c>
      <c r="BH55">
        <f t="shared" ca="1" si="19"/>
        <v>3</v>
      </c>
      <c r="BI55">
        <f t="shared" ca="1" si="20"/>
        <v>3</v>
      </c>
      <c r="BJ55">
        <f t="shared" ca="1" si="21"/>
        <v>2</v>
      </c>
      <c r="BK55">
        <f t="shared" ca="1" si="22"/>
        <v>2</v>
      </c>
      <c r="BL55" s="18" cm="1">
        <f t="array" aca="1" ref="BL55" ca="1">INDEX(Abilities[Element ID], $BK55)</f>
        <v>1</v>
      </c>
      <c r="BM55" s="18" cm="1">
        <f t="array" aca="1" ref="BM55" ca="1">INDEX(Abilities[Stamina Cost], $BK55)</f>
        <v>3</v>
      </c>
      <c r="BN55" s="18" cm="1">
        <f t="array" aca="1" ref="BN55" ca="1">INDEX(Abilities[Min Damage], $BK55)</f>
        <v>8</v>
      </c>
      <c r="BO55" s="18" cm="1">
        <f t="array" aca="1" ref="BO55" ca="1">INDEX(Abilities[Max Damage], $BK55)</f>
        <v>13</v>
      </c>
      <c r="BP55" s="14">
        <f t="shared" ca="1" si="23"/>
        <v>6.2666861763022723</v>
      </c>
      <c r="BQ55" t="str" cm="1">
        <f t="array" aca="1" ref="BQ55" ca="1">INDEX(Abilities[Special Effect], BK55)</f>
        <v>Sunder</v>
      </c>
      <c r="BR55" t="b" cm="1">
        <f t="array" aca="1" ref="BR55" ca="1">RAND() &lt;INDEX(Abilities[Effect Chance], BK55)*AZ55/100</f>
        <v>1</v>
      </c>
      <c r="BS55" t="str">
        <f t="shared" ca="1" si="24"/>
        <v>Sunder</v>
      </c>
      <c r="BT55" s="14">
        <f t="shared" ca="1" si="25"/>
        <v>6.2666861763022723</v>
      </c>
      <c r="BU55" t="b">
        <f t="shared" ca="1" si="26"/>
        <v>0</v>
      </c>
      <c r="BV55" t="b">
        <f ca="1">AND(BU55, AS55=COUNTA(Parties[Opponent Party]))</f>
        <v>0</v>
      </c>
      <c r="BW55" s="14" cm="1">
        <f t="array" aca="1" ref="BW55" ca="1">INDEX(ElementMultiplier, AA55, BA55)*100/AY55</f>
        <v>0.97402597402597402</v>
      </c>
      <c r="BX55" s="18">
        <f t="shared" ca="1" si="1"/>
        <v>12</v>
      </c>
      <c r="BY55" s="18">
        <f t="shared" ca="1" si="2"/>
        <v>104</v>
      </c>
      <c r="BZ55" s="18">
        <f t="shared" ca="1" si="27"/>
        <v>123</v>
      </c>
      <c r="CA55" s="18">
        <f t="shared" ca="1" si="28"/>
        <v>70</v>
      </c>
      <c r="CB55" s="18">
        <f t="shared" ca="1" si="29"/>
        <v>154</v>
      </c>
      <c r="CC55" s="18">
        <f t="shared" ca="1" si="30"/>
        <v>100</v>
      </c>
      <c r="CD55" t="str">
        <f t="shared" ca="1" si="31"/>
        <v/>
      </c>
    </row>
    <row r="56" spans="8:82" x14ac:dyDescent="0.25">
      <c r="H56">
        <f t="shared" ca="1" si="3"/>
        <v>1</v>
      </c>
      <c r="I56" cm="1">
        <f t="array" aca="1" ref="I56" ca="1">IF(H56=H55, I55, INDEX(Parties[Player ID], H56))</f>
        <v>5</v>
      </c>
      <c r="J56" t="str" cm="1">
        <f t="array" aca="1" ref="J56" ca="1">IF(I56=I55,J55, INDEX(Monsters[Name], I56))</f>
        <v>Gunome</v>
      </c>
      <c r="K56" cm="1">
        <f t="array" aca="1" ref="K56" ca="1">IF(AND($H56=$H55, CD55=""), AN55, INDEX(Monsters[Health], $I56))</f>
        <v>64</v>
      </c>
      <c r="L56" cm="1">
        <f t="array" aca="1" ref="L56" ca="1">IF(AND($H56=$H55, $CD55=""), AO55, INDEX(Monsters[Stamina], $I56))</f>
        <v>76</v>
      </c>
      <c r="M56" s="18" cm="1">
        <f t="array" aca="1" ref="M56" ca="1">IF(AND($H56=$H55, $CD55=""), AP55, INDEX(Monsters[Attack], $I56))</f>
        <v>182</v>
      </c>
      <c r="N56" s="18" cm="1">
        <f t="array" aca="1" ref="N56" ca="1">IF(AND($H56=$H55, $CD55=""), AQ55, INDEX(Monsters[Defense], $I56))</f>
        <v>113</v>
      </c>
      <c r="O56" s="18" cm="1">
        <f t="array" aca="1" ref="O56" ca="1">IF(AND($H56=$H55, $CD55=""), AR55, INDEX(Monsters[Luck], $I56))</f>
        <v>110</v>
      </c>
      <c r="P56" cm="1">
        <f t="array" aca="1" ref="P56" ca="1">IF(I56=I55, P55, MATCH(INDEX(Monsters[Element], I56), Elements, 0))</f>
        <v>5</v>
      </c>
      <c r="Q56" s="4" cm="1">
        <f t="array" aca="1" ref="Q56" ca="1">INDEX(Monsters[Chance to Use 2], I56)</f>
        <v>0.4</v>
      </c>
      <c r="R56" cm="1">
        <f t="array" aca="1" ref="R56" ca="1">INDEX(Monsters[Ability 1 ID], I56)</f>
        <v>9</v>
      </c>
      <c r="S56" cm="1">
        <f t="array" aca="1" ref="S56" ca="1">INDEX(Monsters[Ability 2 ID], I56)</f>
        <v>10</v>
      </c>
      <c r="T56" cm="1">
        <f t="array" aca="1" ref="T56" ca="1">INDEX(Abilities[Stamina Cost], R56)</f>
        <v>5</v>
      </c>
      <c r="U56" cm="1">
        <f t="array" aca="1" ref="U56" ca="1">INDEX(Abilities[Stamina Cost], S56)</f>
        <v>12</v>
      </c>
      <c r="V56">
        <f t="shared" ca="1" si="4"/>
        <v>1</v>
      </c>
      <c r="W56">
        <f t="shared" ca="1" si="5"/>
        <v>5</v>
      </c>
      <c r="X56">
        <f t="shared" ca="1" si="6"/>
        <v>12</v>
      </c>
      <c r="Y56">
        <f t="shared" ca="1" si="7"/>
        <v>2</v>
      </c>
      <c r="Z56">
        <f t="shared" ca="1" si="8"/>
        <v>10</v>
      </c>
      <c r="AA56" s="18" cm="1">
        <f t="array" aca="1" ref="AA56" ca="1">INDEX(Abilities[Element ID], $Z56)</f>
        <v>5</v>
      </c>
      <c r="AB56" s="18" cm="1">
        <f t="array" aca="1" ref="AB56" ca="1">INDEX(Abilities[Stamina Cost], $Z56)</f>
        <v>12</v>
      </c>
      <c r="AC56" s="18" cm="1">
        <f t="array" aca="1" ref="AC56" ca="1">INDEX(Abilities[Min Damage], $Z56)</f>
        <v>4</v>
      </c>
      <c r="AD56" s="18" cm="1">
        <f t="array" aca="1" ref="AD56" ca="1">INDEX(Abilities[Max Damage], $Z56)</f>
        <v>10</v>
      </c>
      <c r="AE56" s="14">
        <f t="shared" ca="1" si="9"/>
        <v>13.324300089034647</v>
      </c>
      <c r="AF56" t="str" cm="1">
        <f t="array" aca="1" ref="AF56" ca="1">INDEX(Abilities[Special Effect], Z56)</f>
        <v>Focus</v>
      </c>
      <c r="AG56" t="b" cm="1">
        <f t="array" aca="1" ref="AG56" ca="1">RAND() &lt;INDEX(Abilities[Effect Chance], Z56)*O56/100</f>
        <v>1</v>
      </c>
      <c r="AH56" t="str">
        <f t="shared" ca="1" si="10"/>
        <v>Focus</v>
      </c>
      <c r="AI56" s="14">
        <f t="shared" ca="1" si="11"/>
        <v>13.324300089034647</v>
      </c>
      <c r="AJ56" t="b">
        <f t="shared" ca="1" si="12"/>
        <v>0</v>
      </c>
      <c r="AK56" t="b">
        <f ca="1">AND(AJ56, H56=COUNTA(Parties[Player Party]))</f>
        <v>0</v>
      </c>
      <c r="AL56" s="14" cm="1">
        <f t="array" aca="1" ref="AL56" ca="1">INDEX(ElementMultiplier, BL56, P56)*100/N56</f>
        <v>1.1061946902654867</v>
      </c>
      <c r="AM56" s="14">
        <f t="shared" ca="1" si="0"/>
        <v>5</v>
      </c>
      <c r="AN56" s="18">
        <f t="shared" ca="1" si="32"/>
        <v>59</v>
      </c>
      <c r="AO56" s="18">
        <f t="shared" ca="1" si="13"/>
        <v>64</v>
      </c>
      <c r="AP56" s="18">
        <f t="shared" ca="1" si="14"/>
        <v>200</v>
      </c>
      <c r="AQ56" s="18">
        <f t="shared" ca="1" si="15"/>
        <v>113</v>
      </c>
      <c r="AR56" s="18">
        <f t="shared" ca="1" si="16"/>
        <v>110</v>
      </c>
      <c r="AS56">
        <f t="shared" ca="1" si="17"/>
        <v>1</v>
      </c>
      <c r="AT56" cm="1">
        <f t="array" aca="1" ref="AT56" ca="1">IF(AS56=AS55, AT55, INDEX(Parties[Opponent ID], AS56))</f>
        <v>12</v>
      </c>
      <c r="AU56" t="str" cm="1">
        <f t="array" aca="1" ref="AU56" ca="1">IF(AT56=AT55,AU55, INDEX(Monsters[Name], AT56))</f>
        <v>Gmooose</v>
      </c>
      <c r="AV56" cm="1">
        <f t="array" aca="1" ref="AV56" ca="1">IF(AND($AS56=$AS55, $CD55=""), BY55, INDEX(Monsters[Health], $AT56))</f>
        <v>104</v>
      </c>
      <c r="AW56" cm="1">
        <f t="array" aca="1" ref="AW56" ca="1">IF(AND($AS56=$AS55, $CD55=""), BZ55, INDEX(Monsters[Stamina], $AT56))</f>
        <v>123</v>
      </c>
      <c r="AX56" s="18" cm="1">
        <f t="array" aca="1" ref="AX56" ca="1">IF(AND($AS56=$AS55, $CD55=""), CA55, INDEX(Monsters[Attack], $AT56))</f>
        <v>70</v>
      </c>
      <c r="AY56" s="18" cm="1">
        <f t="array" aca="1" ref="AY56" ca="1">IF(AND($AS56=$AS55, $CD55=""), CB55, INDEX(Monsters[Defense], $AT56))</f>
        <v>154</v>
      </c>
      <c r="AZ56" s="18" cm="1">
        <f t="array" aca="1" ref="AZ56" ca="1">IF(AND($AS56=$AS55, $CD55=""), CC55, INDEX(Monsters[Luck], $AT56))</f>
        <v>100</v>
      </c>
      <c r="BA56" cm="1">
        <f t="array" aca="1" ref="BA56" ca="1">IF(AT56=AT55, BA55, MATCH(INDEX(Monsters[Element], AT56), Elements, 0))</f>
        <v>4</v>
      </c>
      <c r="BB56" s="4" cm="1">
        <f t="array" aca="1" ref="BB56" ca="1">INDEX(Monsters[Chance to Use 2], AT56)</f>
        <v>0.19999999999999996</v>
      </c>
      <c r="BC56" cm="1">
        <f t="array" aca="1" ref="BC56" ca="1">INDEX(Monsters[Ability 1 ID], AT56)</f>
        <v>3</v>
      </c>
      <c r="BD56" cm="1">
        <f t="array" aca="1" ref="BD56" ca="1">INDEX(Monsters[Ability 2 ID], AT56)</f>
        <v>2</v>
      </c>
      <c r="BE56" cm="1">
        <f t="array" aca="1" ref="BE56" ca="1">INDEX(Abilities[Stamina Cost], BC56)</f>
        <v>3</v>
      </c>
      <c r="BF56" cm="1">
        <f t="array" aca="1" ref="BF56" ca="1">INDEX(Abilities[Stamina Cost], BD56)</f>
        <v>3</v>
      </c>
      <c r="BG56">
        <f t="shared" ca="1" si="18"/>
        <v>1</v>
      </c>
      <c r="BH56">
        <f t="shared" ca="1" si="19"/>
        <v>3</v>
      </c>
      <c r="BI56">
        <f t="shared" ca="1" si="20"/>
        <v>3</v>
      </c>
      <c r="BJ56">
        <f t="shared" ca="1" si="21"/>
        <v>1</v>
      </c>
      <c r="BK56">
        <f t="shared" ca="1" si="22"/>
        <v>3</v>
      </c>
      <c r="BL56" s="18" cm="1">
        <f t="array" aca="1" ref="BL56" ca="1">INDEX(Abilities[Element ID], $BK56)</f>
        <v>4</v>
      </c>
      <c r="BM56" s="18" cm="1">
        <f t="array" aca="1" ref="BM56" ca="1">INDEX(Abilities[Stamina Cost], $BK56)</f>
        <v>3</v>
      </c>
      <c r="BN56" s="18" cm="1">
        <f t="array" aca="1" ref="BN56" ca="1">INDEX(Abilities[Min Damage], $BK56)</f>
        <v>4</v>
      </c>
      <c r="BO56" s="18" cm="1">
        <f t="array" aca="1" ref="BO56" ca="1">INDEX(Abilities[Max Damage], $BK56)</f>
        <v>8</v>
      </c>
      <c r="BP56" s="14">
        <f t="shared" ca="1" si="23"/>
        <v>4.61220476475048</v>
      </c>
      <c r="BQ56" t="str" cm="1">
        <f t="array" aca="1" ref="BQ56" ca="1">INDEX(Abilities[Special Effect], BK56)</f>
        <v>Fortify</v>
      </c>
      <c r="BR56" t="b" cm="1">
        <f t="array" aca="1" ref="BR56" ca="1">RAND() &lt;INDEX(Abilities[Effect Chance], BK56)*AZ56/100</f>
        <v>1</v>
      </c>
      <c r="BS56" t="str">
        <f t="shared" ca="1" si="24"/>
        <v>Fortify</v>
      </c>
      <c r="BT56" s="14">
        <f t="shared" ca="1" si="25"/>
        <v>4.61220476475048</v>
      </c>
      <c r="BU56" t="b">
        <f t="shared" ca="1" si="26"/>
        <v>0</v>
      </c>
      <c r="BV56" t="b">
        <f ca="1">AND(BU56, AS56=COUNTA(Parties[Opponent Party]))</f>
        <v>0</v>
      </c>
      <c r="BW56" s="14" cm="1">
        <f t="array" aca="1" ref="BW56" ca="1">INDEX(ElementMultiplier, AA56, BA56)*100/AY56</f>
        <v>0.97402597402597402</v>
      </c>
      <c r="BX56" s="18">
        <f t="shared" ca="1" si="1"/>
        <v>13</v>
      </c>
      <c r="BY56" s="18">
        <f t="shared" ca="1" si="2"/>
        <v>91</v>
      </c>
      <c r="BZ56" s="18">
        <f t="shared" ca="1" si="27"/>
        <v>120</v>
      </c>
      <c r="CA56" s="18">
        <f t="shared" ca="1" si="28"/>
        <v>70</v>
      </c>
      <c r="CB56" s="18">
        <f t="shared" ca="1" si="29"/>
        <v>169</v>
      </c>
      <c r="CC56" s="18">
        <f t="shared" ca="1" si="30"/>
        <v>100</v>
      </c>
      <c r="CD56" t="str">
        <f t="shared" ca="1" si="31"/>
        <v/>
      </c>
    </row>
    <row r="57" spans="8:82" x14ac:dyDescent="0.25">
      <c r="H57">
        <f t="shared" ca="1" si="3"/>
        <v>1</v>
      </c>
      <c r="I57" cm="1">
        <f t="array" aca="1" ref="I57" ca="1">IF(H57=H56, I56, INDEX(Parties[Player ID], H57))</f>
        <v>5</v>
      </c>
      <c r="J57" t="str" cm="1">
        <f t="array" aca="1" ref="J57" ca="1">IF(I57=I56,J56, INDEX(Monsters[Name], I57))</f>
        <v>Gunome</v>
      </c>
      <c r="K57" cm="1">
        <f t="array" aca="1" ref="K57" ca="1">IF(AND($H57=$H56, CD56=""), AN56, INDEX(Monsters[Health], $I57))</f>
        <v>59</v>
      </c>
      <c r="L57" cm="1">
        <f t="array" aca="1" ref="L57" ca="1">IF(AND($H57=$H56, $CD56=""), AO56, INDEX(Monsters[Stamina], $I57))</f>
        <v>64</v>
      </c>
      <c r="M57" s="18" cm="1">
        <f t="array" aca="1" ref="M57" ca="1">IF(AND($H57=$H56, $CD56=""), AP56, INDEX(Monsters[Attack], $I57))</f>
        <v>200</v>
      </c>
      <c r="N57" s="18" cm="1">
        <f t="array" aca="1" ref="N57" ca="1">IF(AND($H57=$H56, $CD56=""), AQ56, INDEX(Monsters[Defense], $I57))</f>
        <v>113</v>
      </c>
      <c r="O57" s="18" cm="1">
        <f t="array" aca="1" ref="O57" ca="1">IF(AND($H57=$H56, $CD56=""), AR56, INDEX(Monsters[Luck], $I57))</f>
        <v>110</v>
      </c>
      <c r="P57" cm="1">
        <f t="array" aca="1" ref="P57" ca="1">IF(I57=I56, P56, MATCH(INDEX(Monsters[Element], I57), Elements, 0))</f>
        <v>5</v>
      </c>
      <c r="Q57" s="4" cm="1">
        <f t="array" aca="1" ref="Q57" ca="1">INDEX(Monsters[Chance to Use 2], I57)</f>
        <v>0.4</v>
      </c>
      <c r="R57" cm="1">
        <f t="array" aca="1" ref="R57" ca="1">INDEX(Monsters[Ability 1 ID], I57)</f>
        <v>9</v>
      </c>
      <c r="S57" cm="1">
        <f t="array" aca="1" ref="S57" ca="1">INDEX(Monsters[Ability 2 ID], I57)</f>
        <v>10</v>
      </c>
      <c r="T57" cm="1">
        <f t="array" aca="1" ref="T57" ca="1">INDEX(Abilities[Stamina Cost], R57)</f>
        <v>5</v>
      </c>
      <c r="U57" cm="1">
        <f t="array" aca="1" ref="U57" ca="1">INDEX(Abilities[Stamina Cost], S57)</f>
        <v>12</v>
      </c>
      <c r="V57">
        <f t="shared" ca="1" si="4"/>
        <v>1</v>
      </c>
      <c r="W57">
        <f t="shared" ca="1" si="5"/>
        <v>5</v>
      </c>
      <c r="X57">
        <f t="shared" ca="1" si="6"/>
        <v>12</v>
      </c>
      <c r="Y57">
        <f t="shared" ca="1" si="7"/>
        <v>1</v>
      </c>
      <c r="Z57">
        <f t="shared" ca="1" si="8"/>
        <v>9</v>
      </c>
      <c r="AA57" s="18" cm="1">
        <f t="array" aca="1" ref="AA57" ca="1">INDEX(Abilities[Element ID], $Z57)</f>
        <v>5</v>
      </c>
      <c r="AB57" s="18" cm="1">
        <f t="array" aca="1" ref="AB57" ca="1">INDEX(Abilities[Stamina Cost], $Z57)</f>
        <v>5</v>
      </c>
      <c r="AC57" s="18" cm="1">
        <f t="array" aca="1" ref="AC57" ca="1">INDEX(Abilities[Min Damage], $Z57)</f>
        <v>11</v>
      </c>
      <c r="AD57" s="18" cm="1">
        <f t="array" aca="1" ref="AD57" ca="1">INDEX(Abilities[Max Damage], $Z57)</f>
        <v>16</v>
      </c>
      <c r="AE57" s="14">
        <f t="shared" ca="1" si="9"/>
        <v>29.02291498160789</v>
      </c>
      <c r="AF57" t="str" cm="1">
        <f t="array" aca="1" ref="AF57" ca="1">INDEX(Abilities[Special Effect], Z57)</f>
        <v>Vampire</v>
      </c>
      <c r="AG57" t="b" cm="1">
        <f t="array" aca="1" ref="AG57" ca="1">RAND() &lt;INDEX(Abilities[Effect Chance], Z57)*O57/100</f>
        <v>1</v>
      </c>
      <c r="AH57" t="str">
        <f t="shared" ca="1" si="10"/>
        <v>Vampire</v>
      </c>
      <c r="AI57" s="14">
        <f t="shared" ca="1" si="11"/>
        <v>29.02291498160789</v>
      </c>
      <c r="AJ57" t="b">
        <f t="shared" ca="1" si="12"/>
        <v>0</v>
      </c>
      <c r="AK57" t="b">
        <f ca="1">AND(AJ57, H57=COUNTA(Parties[Player Party]))</f>
        <v>0</v>
      </c>
      <c r="AL57" s="14" cm="1">
        <f t="array" aca="1" ref="AL57" ca="1">INDEX(ElementMultiplier, BL57, P57)*100/N57</f>
        <v>0.88495575221238942</v>
      </c>
      <c r="AM57" s="14">
        <f t="shared" ca="1" si="0"/>
        <v>7</v>
      </c>
      <c r="AN57" s="18">
        <f t="shared" ca="1" si="32"/>
        <v>65</v>
      </c>
      <c r="AO57" s="18">
        <f t="shared" ca="1" si="13"/>
        <v>59</v>
      </c>
      <c r="AP57" s="18">
        <f t="shared" ca="1" si="14"/>
        <v>200</v>
      </c>
      <c r="AQ57" s="18">
        <f t="shared" ca="1" si="15"/>
        <v>113</v>
      </c>
      <c r="AR57" s="18">
        <f t="shared" ca="1" si="16"/>
        <v>110</v>
      </c>
      <c r="AS57">
        <f t="shared" ca="1" si="17"/>
        <v>1</v>
      </c>
      <c r="AT57" cm="1">
        <f t="array" aca="1" ref="AT57" ca="1">IF(AS57=AS56, AT56, INDEX(Parties[Opponent ID], AS57))</f>
        <v>12</v>
      </c>
      <c r="AU57" t="str" cm="1">
        <f t="array" aca="1" ref="AU57" ca="1">IF(AT57=AT56,AU56, INDEX(Monsters[Name], AT57))</f>
        <v>Gmooose</v>
      </c>
      <c r="AV57" cm="1">
        <f t="array" aca="1" ref="AV57" ca="1">IF(AND($AS57=$AS56, $CD56=""), BY56, INDEX(Monsters[Health], $AT57))</f>
        <v>91</v>
      </c>
      <c r="AW57" cm="1">
        <f t="array" aca="1" ref="AW57" ca="1">IF(AND($AS57=$AS56, $CD56=""), BZ56, INDEX(Monsters[Stamina], $AT57))</f>
        <v>120</v>
      </c>
      <c r="AX57" s="18" cm="1">
        <f t="array" aca="1" ref="AX57" ca="1">IF(AND($AS57=$AS56, $CD56=""), CA56, INDEX(Monsters[Attack], $AT57))</f>
        <v>70</v>
      </c>
      <c r="AY57" s="18" cm="1">
        <f t="array" aca="1" ref="AY57" ca="1">IF(AND($AS57=$AS56, $CD56=""), CB56, INDEX(Monsters[Defense], $AT57))</f>
        <v>169</v>
      </c>
      <c r="AZ57" s="18" cm="1">
        <f t="array" aca="1" ref="AZ57" ca="1">IF(AND($AS57=$AS56, $CD56=""), CC56, INDEX(Monsters[Luck], $AT57))</f>
        <v>100</v>
      </c>
      <c r="BA57" cm="1">
        <f t="array" aca="1" ref="BA57" ca="1">IF(AT57=AT56, BA56, MATCH(INDEX(Monsters[Element], AT57), Elements, 0))</f>
        <v>4</v>
      </c>
      <c r="BB57" s="4" cm="1">
        <f t="array" aca="1" ref="BB57" ca="1">INDEX(Monsters[Chance to Use 2], AT57)</f>
        <v>0.19999999999999996</v>
      </c>
      <c r="BC57" cm="1">
        <f t="array" aca="1" ref="BC57" ca="1">INDEX(Monsters[Ability 1 ID], AT57)</f>
        <v>3</v>
      </c>
      <c r="BD57" cm="1">
        <f t="array" aca="1" ref="BD57" ca="1">INDEX(Monsters[Ability 2 ID], AT57)</f>
        <v>2</v>
      </c>
      <c r="BE57" cm="1">
        <f t="array" aca="1" ref="BE57" ca="1">INDEX(Abilities[Stamina Cost], BC57)</f>
        <v>3</v>
      </c>
      <c r="BF57" cm="1">
        <f t="array" aca="1" ref="BF57" ca="1">INDEX(Abilities[Stamina Cost], BD57)</f>
        <v>3</v>
      </c>
      <c r="BG57">
        <f t="shared" ca="1" si="18"/>
        <v>1</v>
      </c>
      <c r="BH57">
        <f t="shared" ca="1" si="19"/>
        <v>3</v>
      </c>
      <c r="BI57">
        <f t="shared" ca="1" si="20"/>
        <v>3</v>
      </c>
      <c r="BJ57">
        <f t="shared" ca="1" si="21"/>
        <v>2</v>
      </c>
      <c r="BK57">
        <f t="shared" ca="1" si="22"/>
        <v>2</v>
      </c>
      <c r="BL57" s="18" cm="1">
        <f t="array" aca="1" ref="BL57" ca="1">INDEX(Abilities[Element ID], $BK57)</f>
        <v>1</v>
      </c>
      <c r="BM57" s="18" cm="1">
        <f t="array" aca="1" ref="BM57" ca="1">INDEX(Abilities[Stamina Cost], $BK57)</f>
        <v>3</v>
      </c>
      <c r="BN57" s="18" cm="1">
        <f t="array" aca="1" ref="BN57" ca="1">INDEX(Abilities[Min Damage], $BK57)</f>
        <v>8</v>
      </c>
      <c r="BO57" s="18" cm="1">
        <f t="array" aca="1" ref="BO57" ca="1">INDEX(Abilities[Max Damage], $BK57)</f>
        <v>13</v>
      </c>
      <c r="BP57" s="14">
        <f t="shared" ca="1" si="23"/>
        <v>7.359837361584769</v>
      </c>
      <c r="BQ57" t="str" cm="1">
        <f t="array" aca="1" ref="BQ57" ca="1">INDEX(Abilities[Special Effect], BK57)</f>
        <v>Sunder</v>
      </c>
      <c r="BR57" t="b" cm="1">
        <f t="array" aca="1" ref="BR57" ca="1">RAND() &lt;INDEX(Abilities[Effect Chance], BK57)*AZ57/100</f>
        <v>0</v>
      </c>
      <c r="BS57" t="str">
        <f t="shared" ca="1" si="24"/>
        <v/>
      </c>
      <c r="BT57" s="14">
        <f t="shared" ca="1" si="25"/>
        <v>7.359837361584769</v>
      </c>
      <c r="BU57" t="b">
        <f t="shared" ca="1" si="26"/>
        <v>0</v>
      </c>
      <c r="BV57" t="b">
        <f ca="1">AND(BU57, AS57=COUNTA(Parties[Opponent Party]))</f>
        <v>0</v>
      </c>
      <c r="BW57" s="14" cm="1">
        <f t="array" aca="1" ref="BW57" ca="1">INDEX(ElementMultiplier, AA57, BA57)*100/AY57</f>
        <v>0.8875739644970414</v>
      </c>
      <c r="BX57" s="18">
        <f t="shared" ca="1" si="1"/>
        <v>26</v>
      </c>
      <c r="BY57" s="18">
        <f t="shared" ca="1" si="2"/>
        <v>65</v>
      </c>
      <c r="BZ57" s="18">
        <f t="shared" ca="1" si="27"/>
        <v>117</v>
      </c>
      <c r="CA57" s="18">
        <f t="shared" ca="1" si="28"/>
        <v>70</v>
      </c>
      <c r="CB57" s="18">
        <f t="shared" ca="1" si="29"/>
        <v>169</v>
      </c>
      <c r="CC57" s="18">
        <f t="shared" ca="1" si="30"/>
        <v>100</v>
      </c>
      <c r="CD57" t="str">
        <f t="shared" ca="1" si="31"/>
        <v/>
      </c>
    </row>
    <row r="58" spans="8:82" x14ac:dyDescent="0.25">
      <c r="H58">
        <f t="shared" ca="1" si="3"/>
        <v>1</v>
      </c>
      <c r="I58" cm="1">
        <f t="array" aca="1" ref="I58" ca="1">IF(H58=H57, I57, INDEX(Parties[Player ID], H58))</f>
        <v>5</v>
      </c>
      <c r="J58" t="str" cm="1">
        <f t="array" aca="1" ref="J58" ca="1">IF(I58=I57,J57, INDEX(Monsters[Name], I58))</f>
        <v>Gunome</v>
      </c>
      <c r="K58" cm="1">
        <f t="array" aca="1" ref="K58" ca="1">IF(AND($H58=$H57, CD57=""), AN57, INDEX(Monsters[Health], $I58))</f>
        <v>65</v>
      </c>
      <c r="L58" cm="1">
        <f t="array" aca="1" ref="L58" ca="1">IF(AND($H58=$H57, $CD57=""), AO57, INDEX(Monsters[Stamina], $I58))</f>
        <v>59</v>
      </c>
      <c r="M58" s="18" cm="1">
        <f t="array" aca="1" ref="M58" ca="1">IF(AND($H58=$H57, $CD57=""), AP57, INDEX(Monsters[Attack], $I58))</f>
        <v>200</v>
      </c>
      <c r="N58" s="18" cm="1">
        <f t="array" aca="1" ref="N58" ca="1">IF(AND($H58=$H57, $CD57=""), AQ57, INDEX(Monsters[Defense], $I58))</f>
        <v>113</v>
      </c>
      <c r="O58" s="18" cm="1">
        <f t="array" aca="1" ref="O58" ca="1">IF(AND($H58=$H57, $CD57=""), AR57, INDEX(Monsters[Luck], $I58))</f>
        <v>110</v>
      </c>
      <c r="P58" cm="1">
        <f t="array" aca="1" ref="P58" ca="1">IF(I58=I57, P57, MATCH(INDEX(Monsters[Element], I58), Elements, 0))</f>
        <v>5</v>
      </c>
      <c r="Q58" s="4" cm="1">
        <f t="array" aca="1" ref="Q58" ca="1">INDEX(Monsters[Chance to Use 2], I58)</f>
        <v>0.4</v>
      </c>
      <c r="R58" cm="1">
        <f t="array" aca="1" ref="R58" ca="1">INDEX(Monsters[Ability 1 ID], I58)</f>
        <v>9</v>
      </c>
      <c r="S58" cm="1">
        <f t="array" aca="1" ref="S58" ca="1">INDEX(Monsters[Ability 2 ID], I58)</f>
        <v>10</v>
      </c>
      <c r="T58" cm="1">
        <f t="array" aca="1" ref="T58" ca="1">INDEX(Abilities[Stamina Cost], R58)</f>
        <v>5</v>
      </c>
      <c r="U58" cm="1">
        <f t="array" aca="1" ref="U58" ca="1">INDEX(Abilities[Stamina Cost], S58)</f>
        <v>12</v>
      </c>
      <c r="V58">
        <f t="shared" ca="1" si="4"/>
        <v>1</v>
      </c>
      <c r="W58">
        <f t="shared" ca="1" si="5"/>
        <v>5</v>
      </c>
      <c r="X58">
        <f t="shared" ca="1" si="6"/>
        <v>12</v>
      </c>
      <c r="Y58">
        <f t="shared" ca="1" si="7"/>
        <v>1</v>
      </c>
      <c r="Z58">
        <f t="shared" ca="1" si="8"/>
        <v>9</v>
      </c>
      <c r="AA58" s="18" cm="1">
        <f t="array" aca="1" ref="AA58" ca="1">INDEX(Abilities[Element ID], $Z58)</f>
        <v>5</v>
      </c>
      <c r="AB58" s="18" cm="1">
        <f t="array" aca="1" ref="AB58" ca="1">INDEX(Abilities[Stamina Cost], $Z58)</f>
        <v>5</v>
      </c>
      <c r="AC58" s="18" cm="1">
        <f t="array" aca="1" ref="AC58" ca="1">INDEX(Abilities[Min Damage], $Z58)</f>
        <v>11</v>
      </c>
      <c r="AD58" s="18" cm="1">
        <f t="array" aca="1" ref="AD58" ca="1">INDEX(Abilities[Max Damage], $Z58)</f>
        <v>16</v>
      </c>
      <c r="AE58" s="14">
        <f t="shared" ca="1" si="9"/>
        <v>27.404414947217301</v>
      </c>
      <c r="AF58" t="str" cm="1">
        <f t="array" aca="1" ref="AF58" ca="1">INDEX(Abilities[Special Effect], Z58)</f>
        <v>Vampire</v>
      </c>
      <c r="AG58" t="b" cm="1">
        <f t="array" aca="1" ref="AG58" ca="1">RAND() &lt;INDEX(Abilities[Effect Chance], Z58)*O58/100</f>
        <v>1</v>
      </c>
      <c r="AH58" t="str">
        <f t="shared" ca="1" si="10"/>
        <v>Vampire</v>
      </c>
      <c r="AI58" s="14">
        <f t="shared" ca="1" si="11"/>
        <v>27.404414947217301</v>
      </c>
      <c r="AJ58" t="b">
        <f t="shared" ca="1" si="12"/>
        <v>0</v>
      </c>
      <c r="AK58" t="b">
        <f ca="1">AND(AJ58, H58=COUNTA(Parties[Player Party]))</f>
        <v>0</v>
      </c>
      <c r="AL58" s="14" cm="1">
        <f t="array" aca="1" ref="AL58" ca="1">INDEX(ElementMultiplier, BL58, P58)*100/N58</f>
        <v>1.1061946902654867</v>
      </c>
      <c r="AM58" s="14">
        <f t="shared" ca="1" si="0"/>
        <v>4</v>
      </c>
      <c r="AN58" s="18">
        <f t="shared" ca="1" si="32"/>
        <v>73</v>
      </c>
      <c r="AO58" s="18">
        <f t="shared" ca="1" si="13"/>
        <v>54</v>
      </c>
      <c r="AP58" s="18">
        <f t="shared" ca="1" si="14"/>
        <v>200</v>
      </c>
      <c r="AQ58" s="18">
        <f t="shared" ca="1" si="15"/>
        <v>113</v>
      </c>
      <c r="AR58" s="18">
        <f t="shared" ca="1" si="16"/>
        <v>110</v>
      </c>
      <c r="AS58">
        <f t="shared" ca="1" si="17"/>
        <v>1</v>
      </c>
      <c r="AT58" cm="1">
        <f t="array" aca="1" ref="AT58" ca="1">IF(AS58=AS57, AT57, INDEX(Parties[Opponent ID], AS58))</f>
        <v>12</v>
      </c>
      <c r="AU58" t="str" cm="1">
        <f t="array" aca="1" ref="AU58" ca="1">IF(AT58=AT57,AU57, INDEX(Monsters[Name], AT58))</f>
        <v>Gmooose</v>
      </c>
      <c r="AV58" cm="1">
        <f t="array" aca="1" ref="AV58" ca="1">IF(AND($AS58=$AS57, $CD57=""), BY57, INDEX(Monsters[Health], $AT58))</f>
        <v>65</v>
      </c>
      <c r="AW58" cm="1">
        <f t="array" aca="1" ref="AW58" ca="1">IF(AND($AS58=$AS57, $CD57=""), BZ57, INDEX(Monsters[Stamina], $AT58))</f>
        <v>117</v>
      </c>
      <c r="AX58" s="18" cm="1">
        <f t="array" aca="1" ref="AX58" ca="1">IF(AND($AS58=$AS57, $CD57=""), CA57, INDEX(Monsters[Attack], $AT58))</f>
        <v>70</v>
      </c>
      <c r="AY58" s="18" cm="1">
        <f t="array" aca="1" ref="AY58" ca="1">IF(AND($AS58=$AS57, $CD57=""), CB57, INDEX(Monsters[Defense], $AT58))</f>
        <v>169</v>
      </c>
      <c r="AZ58" s="18" cm="1">
        <f t="array" aca="1" ref="AZ58" ca="1">IF(AND($AS58=$AS57, $CD57=""), CC57, INDEX(Monsters[Luck], $AT58))</f>
        <v>100</v>
      </c>
      <c r="BA58" cm="1">
        <f t="array" aca="1" ref="BA58" ca="1">IF(AT58=AT57, BA57, MATCH(INDEX(Monsters[Element], AT58), Elements, 0))</f>
        <v>4</v>
      </c>
      <c r="BB58" s="4" cm="1">
        <f t="array" aca="1" ref="BB58" ca="1">INDEX(Monsters[Chance to Use 2], AT58)</f>
        <v>0.19999999999999996</v>
      </c>
      <c r="BC58" cm="1">
        <f t="array" aca="1" ref="BC58" ca="1">INDEX(Monsters[Ability 1 ID], AT58)</f>
        <v>3</v>
      </c>
      <c r="BD58" cm="1">
        <f t="array" aca="1" ref="BD58" ca="1">INDEX(Monsters[Ability 2 ID], AT58)</f>
        <v>2</v>
      </c>
      <c r="BE58" cm="1">
        <f t="array" aca="1" ref="BE58" ca="1">INDEX(Abilities[Stamina Cost], BC58)</f>
        <v>3</v>
      </c>
      <c r="BF58" cm="1">
        <f t="array" aca="1" ref="BF58" ca="1">INDEX(Abilities[Stamina Cost], BD58)</f>
        <v>3</v>
      </c>
      <c r="BG58">
        <f t="shared" ca="1" si="18"/>
        <v>1</v>
      </c>
      <c r="BH58">
        <f t="shared" ca="1" si="19"/>
        <v>3</v>
      </c>
      <c r="BI58">
        <f t="shared" ca="1" si="20"/>
        <v>3</v>
      </c>
      <c r="BJ58">
        <f t="shared" ca="1" si="21"/>
        <v>1</v>
      </c>
      <c r="BK58">
        <f t="shared" ca="1" si="22"/>
        <v>3</v>
      </c>
      <c r="BL58" s="18" cm="1">
        <f t="array" aca="1" ref="BL58" ca="1">INDEX(Abilities[Element ID], $BK58)</f>
        <v>4</v>
      </c>
      <c r="BM58" s="18" cm="1">
        <f t="array" aca="1" ref="BM58" ca="1">INDEX(Abilities[Stamina Cost], $BK58)</f>
        <v>3</v>
      </c>
      <c r="BN58" s="18" cm="1">
        <f t="array" aca="1" ref="BN58" ca="1">INDEX(Abilities[Min Damage], $BK58)</f>
        <v>4</v>
      </c>
      <c r="BO58" s="18" cm="1">
        <f t="array" aca="1" ref="BO58" ca="1">INDEX(Abilities[Max Damage], $BK58)</f>
        <v>8</v>
      </c>
      <c r="BP58" s="14">
        <f t="shared" ca="1" si="23"/>
        <v>4.0743001273660324</v>
      </c>
      <c r="BQ58" t="str" cm="1">
        <f t="array" aca="1" ref="BQ58" ca="1">INDEX(Abilities[Special Effect], BK58)</f>
        <v>Fortify</v>
      </c>
      <c r="BR58" t="b" cm="1">
        <f t="array" aca="1" ref="BR58" ca="1">RAND() &lt;INDEX(Abilities[Effect Chance], BK58)*AZ58/100</f>
        <v>1</v>
      </c>
      <c r="BS58" t="str">
        <f t="shared" ca="1" si="24"/>
        <v>Fortify</v>
      </c>
      <c r="BT58" s="14">
        <f t="shared" ca="1" si="25"/>
        <v>4.0743001273660324</v>
      </c>
      <c r="BU58" t="b">
        <f t="shared" ca="1" si="26"/>
        <v>0</v>
      </c>
      <c r="BV58" t="b">
        <f ca="1">AND(BU58, AS58=COUNTA(Parties[Opponent Party]))</f>
        <v>0</v>
      </c>
      <c r="BW58" s="14" cm="1">
        <f t="array" aca="1" ref="BW58" ca="1">INDEX(ElementMultiplier, AA58, BA58)*100/AY58</f>
        <v>0.8875739644970414</v>
      </c>
      <c r="BX58" s="18">
        <f t="shared" ca="1" si="1"/>
        <v>24</v>
      </c>
      <c r="BY58" s="18">
        <f t="shared" ca="1" si="2"/>
        <v>41</v>
      </c>
      <c r="BZ58" s="18">
        <f t="shared" ca="1" si="27"/>
        <v>114</v>
      </c>
      <c r="CA58" s="18">
        <f t="shared" ca="1" si="28"/>
        <v>70</v>
      </c>
      <c r="CB58" s="18">
        <f t="shared" ca="1" si="29"/>
        <v>186</v>
      </c>
      <c r="CC58" s="18">
        <f t="shared" ca="1" si="30"/>
        <v>100</v>
      </c>
      <c r="CD58" t="str">
        <f t="shared" ca="1" si="31"/>
        <v/>
      </c>
    </row>
    <row r="59" spans="8:82" x14ac:dyDescent="0.25">
      <c r="H59">
        <f t="shared" ca="1" si="3"/>
        <v>1</v>
      </c>
      <c r="I59" cm="1">
        <f t="array" aca="1" ref="I59" ca="1">IF(H59=H58, I58, INDEX(Parties[Player ID], H59))</f>
        <v>5</v>
      </c>
      <c r="J59" t="str" cm="1">
        <f t="array" aca="1" ref="J59" ca="1">IF(I59=I58,J58, INDEX(Monsters[Name], I59))</f>
        <v>Gunome</v>
      </c>
      <c r="K59" cm="1">
        <f t="array" aca="1" ref="K59" ca="1">IF(AND($H59=$H58, CD58=""), AN58, INDEX(Monsters[Health], $I59))</f>
        <v>73</v>
      </c>
      <c r="L59" cm="1">
        <f t="array" aca="1" ref="L59" ca="1">IF(AND($H59=$H58, $CD58=""), AO58, INDEX(Monsters[Stamina], $I59))</f>
        <v>54</v>
      </c>
      <c r="M59" s="18" cm="1">
        <f t="array" aca="1" ref="M59" ca="1">IF(AND($H59=$H58, $CD58=""), AP58, INDEX(Monsters[Attack], $I59))</f>
        <v>200</v>
      </c>
      <c r="N59" s="18" cm="1">
        <f t="array" aca="1" ref="N59" ca="1">IF(AND($H59=$H58, $CD58=""), AQ58, INDEX(Monsters[Defense], $I59))</f>
        <v>113</v>
      </c>
      <c r="O59" s="18" cm="1">
        <f t="array" aca="1" ref="O59" ca="1">IF(AND($H59=$H58, $CD58=""), AR58, INDEX(Monsters[Luck], $I59))</f>
        <v>110</v>
      </c>
      <c r="P59" cm="1">
        <f t="array" aca="1" ref="P59" ca="1">IF(I59=I58, P58, MATCH(INDEX(Monsters[Element], I59), Elements, 0))</f>
        <v>5</v>
      </c>
      <c r="Q59" s="4" cm="1">
        <f t="array" aca="1" ref="Q59" ca="1">INDEX(Monsters[Chance to Use 2], I59)</f>
        <v>0.4</v>
      </c>
      <c r="R59" cm="1">
        <f t="array" aca="1" ref="R59" ca="1">INDEX(Monsters[Ability 1 ID], I59)</f>
        <v>9</v>
      </c>
      <c r="S59" cm="1">
        <f t="array" aca="1" ref="S59" ca="1">INDEX(Monsters[Ability 2 ID], I59)</f>
        <v>10</v>
      </c>
      <c r="T59" cm="1">
        <f t="array" aca="1" ref="T59" ca="1">INDEX(Abilities[Stamina Cost], R59)</f>
        <v>5</v>
      </c>
      <c r="U59" cm="1">
        <f t="array" aca="1" ref="U59" ca="1">INDEX(Abilities[Stamina Cost], S59)</f>
        <v>12</v>
      </c>
      <c r="V59">
        <f t="shared" ca="1" si="4"/>
        <v>1</v>
      </c>
      <c r="W59">
        <f t="shared" ca="1" si="5"/>
        <v>5</v>
      </c>
      <c r="X59">
        <f t="shared" ca="1" si="6"/>
        <v>12</v>
      </c>
      <c r="Y59">
        <f t="shared" ca="1" si="7"/>
        <v>1</v>
      </c>
      <c r="Z59">
        <f t="shared" ca="1" si="8"/>
        <v>9</v>
      </c>
      <c r="AA59" s="18" cm="1">
        <f t="array" aca="1" ref="AA59" ca="1">INDEX(Abilities[Element ID], $Z59)</f>
        <v>5</v>
      </c>
      <c r="AB59" s="18" cm="1">
        <f t="array" aca="1" ref="AB59" ca="1">INDEX(Abilities[Stamina Cost], $Z59)</f>
        <v>5</v>
      </c>
      <c r="AC59" s="18" cm="1">
        <f t="array" aca="1" ref="AC59" ca="1">INDEX(Abilities[Min Damage], $Z59)</f>
        <v>11</v>
      </c>
      <c r="AD59" s="18" cm="1">
        <f t="array" aca="1" ref="AD59" ca="1">INDEX(Abilities[Max Damage], $Z59)</f>
        <v>16</v>
      </c>
      <c r="AE59" s="14">
        <f t="shared" ca="1" si="9"/>
        <v>27.151450348848709</v>
      </c>
      <c r="AF59" t="str" cm="1">
        <f t="array" aca="1" ref="AF59" ca="1">INDEX(Abilities[Special Effect], Z59)</f>
        <v>Vampire</v>
      </c>
      <c r="AG59" t="b" cm="1">
        <f t="array" aca="1" ref="AG59" ca="1">RAND() &lt;INDEX(Abilities[Effect Chance], Z59)*O59/100</f>
        <v>1</v>
      </c>
      <c r="AH59" t="str">
        <f t="shared" ca="1" si="10"/>
        <v>Vampire</v>
      </c>
      <c r="AI59" s="14">
        <f t="shared" ca="1" si="11"/>
        <v>27.151450348848709</v>
      </c>
      <c r="AJ59" t="b">
        <f t="shared" ca="1" si="12"/>
        <v>0</v>
      </c>
      <c r="AK59" t="b">
        <f ca="1">AND(AJ59, H59=COUNTA(Parties[Player Party]))</f>
        <v>0</v>
      </c>
      <c r="AL59" s="14" cm="1">
        <f t="array" aca="1" ref="AL59" ca="1">INDEX(ElementMultiplier, BL59, P59)*100/N59</f>
        <v>1.1061946902654867</v>
      </c>
      <c r="AM59" s="14">
        <f t="shared" ca="1" si="0"/>
        <v>5</v>
      </c>
      <c r="AN59" s="18">
        <f t="shared" ca="1" si="32"/>
        <v>79</v>
      </c>
      <c r="AO59" s="18">
        <f t="shared" ca="1" si="13"/>
        <v>49</v>
      </c>
      <c r="AP59" s="18">
        <f t="shared" ca="1" si="14"/>
        <v>200</v>
      </c>
      <c r="AQ59" s="18">
        <f t="shared" ca="1" si="15"/>
        <v>113</v>
      </c>
      <c r="AR59" s="18">
        <f t="shared" ca="1" si="16"/>
        <v>110</v>
      </c>
      <c r="AS59">
        <f t="shared" ca="1" si="17"/>
        <v>1</v>
      </c>
      <c r="AT59" cm="1">
        <f t="array" aca="1" ref="AT59" ca="1">IF(AS59=AS58, AT58, INDEX(Parties[Opponent ID], AS59))</f>
        <v>12</v>
      </c>
      <c r="AU59" t="str" cm="1">
        <f t="array" aca="1" ref="AU59" ca="1">IF(AT59=AT58,AU58, INDEX(Monsters[Name], AT59))</f>
        <v>Gmooose</v>
      </c>
      <c r="AV59" cm="1">
        <f t="array" aca="1" ref="AV59" ca="1">IF(AND($AS59=$AS58, $CD58=""), BY58, INDEX(Monsters[Health], $AT59))</f>
        <v>41</v>
      </c>
      <c r="AW59" cm="1">
        <f t="array" aca="1" ref="AW59" ca="1">IF(AND($AS59=$AS58, $CD58=""), BZ58, INDEX(Monsters[Stamina], $AT59))</f>
        <v>114</v>
      </c>
      <c r="AX59" s="18" cm="1">
        <f t="array" aca="1" ref="AX59" ca="1">IF(AND($AS59=$AS58, $CD58=""), CA58, INDEX(Monsters[Attack], $AT59))</f>
        <v>70</v>
      </c>
      <c r="AY59" s="18" cm="1">
        <f t="array" aca="1" ref="AY59" ca="1">IF(AND($AS59=$AS58, $CD58=""), CB58, INDEX(Monsters[Defense], $AT59))</f>
        <v>186</v>
      </c>
      <c r="AZ59" s="18" cm="1">
        <f t="array" aca="1" ref="AZ59" ca="1">IF(AND($AS59=$AS58, $CD58=""), CC58, INDEX(Monsters[Luck], $AT59))</f>
        <v>100</v>
      </c>
      <c r="BA59" cm="1">
        <f t="array" aca="1" ref="BA59" ca="1">IF(AT59=AT58, BA58, MATCH(INDEX(Monsters[Element], AT59), Elements, 0))</f>
        <v>4</v>
      </c>
      <c r="BB59" s="4" cm="1">
        <f t="array" aca="1" ref="BB59" ca="1">INDEX(Monsters[Chance to Use 2], AT59)</f>
        <v>0.19999999999999996</v>
      </c>
      <c r="BC59" cm="1">
        <f t="array" aca="1" ref="BC59" ca="1">INDEX(Monsters[Ability 1 ID], AT59)</f>
        <v>3</v>
      </c>
      <c r="BD59" cm="1">
        <f t="array" aca="1" ref="BD59" ca="1">INDEX(Monsters[Ability 2 ID], AT59)</f>
        <v>2</v>
      </c>
      <c r="BE59" cm="1">
        <f t="array" aca="1" ref="BE59" ca="1">INDEX(Abilities[Stamina Cost], BC59)</f>
        <v>3</v>
      </c>
      <c r="BF59" cm="1">
        <f t="array" aca="1" ref="BF59" ca="1">INDEX(Abilities[Stamina Cost], BD59)</f>
        <v>3</v>
      </c>
      <c r="BG59">
        <f t="shared" ca="1" si="18"/>
        <v>1</v>
      </c>
      <c r="BH59">
        <f t="shared" ca="1" si="19"/>
        <v>3</v>
      </c>
      <c r="BI59">
        <f t="shared" ca="1" si="20"/>
        <v>3</v>
      </c>
      <c r="BJ59">
        <f t="shared" ca="1" si="21"/>
        <v>1</v>
      </c>
      <c r="BK59">
        <f t="shared" ca="1" si="22"/>
        <v>3</v>
      </c>
      <c r="BL59" s="18" cm="1">
        <f t="array" aca="1" ref="BL59" ca="1">INDEX(Abilities[Element ID], $BK59)</f>
        <v>4</v>
      </c>
      <c r="BM59" s="18" cm="1">
        <f t="array" aca="1" ref="BM59" ca="1">INDEX(Abilities[Stamina Cost], $BK59)</f>
        <v>3</v>
      </c>
      <c r="BN59" s="18" cm="1">
        <f t="array" aca="1" ref="BN59" ca="1">INDEX(Abilities[Min Damage], $BK59)</f>
        <v>4</v>
      </c>
      <c r="BO59" s="18" cm="1">
        <f t="array" aca="1" ref="BO59" ca="1">INDEX(Abilities[Max Damage], $BK59)</f>
        <v>8</v>
      </c>
      <c r="BP59" s="14">
        <f t="shared" ca="1" si="23"/>
        <v>4.5237170329851288</v>
      </c>
      <c r="BQ59" t="str" cm="1">
        <f t="array" aca="1" ref="BQ59" ca="1">INDEX(Abilities[Special Effect], BK59)</f>
        <v>Fortify</v>
      </c>
      <c r="BR59" t="b" cm="1">
        <f t="array" aca="1" ref="BR59" ca="1">RAND() &lt;INDEX(Abilities[Effect Chance], BK59)*AZ59/100</f>
        <v>1</v>
      </c>
      <c r="BS59" t="str">
        <f t="shared" ca="1" si="24"/>
        <v>Fortify</v>
      </c>
      <c r="BT59" s="14">
        <f t="shared" ca="1" si="25"/>
        <v>4.5237170329851288</v>
      </c>
      <c r="BU59" t="b">
        <f t="shared" ca="1" si="26"/>
        <v>0</v>
      </c>
      <c r="BV59" t="b">
        <f ca="1">AND(BU59, AS59=COUNTA(Parties[Opponent Party]))</f>
        <v>0</v>
      </c>
      <c r="BW59" s="14" cm="1">
        <f t="array" aca="1" ref="BW59" ca="1">INDEX(ElementMultiplier, AA59, BA59)*100/AY59</f>
        <v>0.80645161290322576</v>
      </c>
      <c r="BX59" s="18">
        <f t="shared" ca="1" si="1"/>
        <v>22</v>
      </c>
      <c r="BY59" s="18">
        <f t="shared" ca="1" si="2"/>
        <v>19</v>
      </c>
      <c r="BZ59" s="18">
        <f t="shared" ca="1" si="27"/>
        <v>111</v>
      </c>
      <c r="CA59" s="18">
        <f t="shared" ca="1" si="28"/>
        <v>70</v>
      </c>
      <c r="CB59" s="18">
        <f t="shared" ca="1" si="29"/>
        <v>205</v>
      </c>
      <c r="CC59" s="18">
        <f t="shared" ca="1" si="30"/>
        <v>100</v>
      </c>
      <c r="CD59" t="str">
        <f t="shared" ca="1" si="31"/>
        <v/>
      </c>
    </row>
    <row r="60" spans="8:82" x14ac:dyDescent="0.25">
      <c r="H60">
        <f t="shared" ca="1" si="3"/>
        <v>1</v>
      </c>
      <c r="I60" cm="1">
        <f t="array" aca="1" ref="I60" ca="1">IF(H60=H59, I59, INDEX(Parties[Player ID], H60))</f>
        <v>5</v>
      </c>
      <c r="J60" t="str" cm="1">
        <f t="array" aca="1" ref="J60" ca="1">IF(I60=I59,J59, INDEX(Monsters[Name], I60))</f>
        <v>Gunome</v>
      </c>
      <c r="K60" cm="1">
        <f t="array" aca="1" ref="K60" ca="1">IF(AND($H60=$H59, CD59=""), AN59, INDEX(Monsters[Health], $I60))</f>
        <v>79</v>
      </c>
      <c r="L60" cm="1">
        <f t="array" aca="1" ref="L60" ca="1">IF(AND($H60=$H59, $CD59=""), AO59, INDEX(Monsters[Stamina], $I60))</f>
        <v>49</v>
      </c>
      <c r="M60" s="18" cm="1">
        <f t="array" aca="1" ref="M60" ca="1">IF(AND($H60=$H59, $CD59=""), AP59, INDEX(Monsters[Attack], $I60))</f>
        <v>200</v>
      </c>
      <c r="N60" s="18" cm="1">
        <f t="array" aca="1" ref="N60" ca="1">IF(AND($H60=$H59, $CD59=""), AQ59, INDEX(Monsters[Defense], $I60))</f>
        <v>113</v>
      </c>
      <c r="O60" s="18" cm="1">
        <f t="array" aca="1" ref="O60" ca="1">IF(AND($H60=$H59, $CD59=""), AR59, INDEX(Monsters[Luck], $I60))</f>
        <v>110</v>
      </c>
      <c r="P60" cm="1">
        <f t="array" aca="1" ref="P60" ca="1">IF(I60=I59, P59, MATCH(INDEX(Monsters[Element], I60), Elements, 0))</f>
        <v>5</v>
      </c>
      <c r="Q60" s="4" cm="1">
        <f t="array" aca="1" ref="Q60" ca="1">INDEX(Monsters[Chance to Use 2], I60)</f>
        <v>0.4</v>
      </c>
      <c r="R60" cm="1">
        <f t="array" aca="1" ref="R60" ca="1">INDEX(Monsters[Ability 1 ID], I60)</f>
        <v>9</v>
      </c>
      <c r="S60" cm="1">
        <f t="array" aca="1" ref="S60" ca="1">INDEX(Monsters[Ability 2 ID], I60)</f>
        <v>10</v>
      </c>
      <c r="T60" cm="1">
        <f t="array" aca="1" ref="T60" ca="1">INDEX(Abilities[Stamina Cost], R60)</f>
        <v>5</v>
      </c>
      <c r="U60" cm="1">
        <f t="array" aca="1" ref="U60" ca="1">INDEX(Abilities[Stamina Cost], S60)</f>
        <v>12</v>
      </c>
      <c r="V60">
        <f t="shared" ca="1" si="4"/>
        <v>1</v>
      </c>
      <c r="W60">
        <f t="shared" ca="1" si="5"/>
        <v>5</v>
      </c>
      <c r="X60">
        <f t="shared" ca="1" si="6"/>
        <v>12</v>
      </c>
      <c r="Y60">
        <f t="shared" ca="1" si="7"/>
        <v>2</v>
      </c>
      <c r="Z60">
        <f t="shared" ca="1" si="8"/>
        <v>10</v>
      </c>
      <c r="AA60" s="18" cm="1">
        <f t="array" aca="1" ref="AA60" ca="1">INDEX(Abilities[Element ID], $Z60)</f>
        <v>5</v>
      </c>
      <c r="AB60" s="18" cm="1">
        <f t="array" aca="1" ref="AB60" ca="1">INDEX(Abilities[Stamina Cost], $Z60)</f>
        <v>12</v>
      </c>
      <c r="AC60" s="18" cm="1">
        <f t="array" aca="1" ref="AC60" ca="1">INDEX(Abilities[Min Damage], $Z60)</f>
        <v>4</v>
      </c>
      <c r="AD60" s="18" cm="1">
        <f t="array" aca="1" ref="AD60" ca="1">INDEX(Abilities[Max Damage], $Z60)</f>
        <v>10</v>
      </c>
      <c r="AE60" s="14">
        <f t="shared" ca="1" si="9"/>
        <v>14.865088289317761</v>
      </c>
      <c r="AF60" t="str" cm="1">
        <f t="array" aca="1" ref="AF60" ca="1">INDEX(Abilities[Special Effect], Z60)</f>
        <v>Focus</v>
      </c>
      <c r="AG60" t="b" cm="1">
        <f t="array" aca="1" ref="AG60" ca="1">RAND() &lt;INDEX(Abilities[Effect Chance], Z60)*O60/100</f>
        <v>1</v>
      </c>
      <c r="AH60" t="str">
        <f t="shared" ca="1" si="10"/>
        <v>Focus</v>
      </c>
      <c r="AI60" s="14">
        <f t="shared" ca="1" si="11"/>
        <v>14.865088289317761</v>
      </c>
      <c r="AJ60" t="b">
        <f t="shared" ca="1" si="12"/>
        <v>0</v>
      </c>
      <c r="AK60" t="b">
        <f ca="1">AND(AJ60, H60=COUNTA(Parties[Player Party]))</f>
        <v>0</v>
      </c>
      <c r="AL60" s="14" cm="1">
        <f t="array" aca="1" ref="AL60" ca="1">INDEX(ElementMultiplier, BL60, P60)*100/N60</f>
        <v>1.1061946902654867</v>
      </c>
      <c r="AM60" s="14">
        <f t="shared" ca="1" si="0"/>
        <v>4</v>
      </c>
      <c r="AN60" s="18">
        <f t="shared" ca="1" si="32"/>
        <v>75</v>
      </c>
      <c r="AO60" s="18">
        <f t="shared" ca="1" si="13"/>
        <v>37</v>
      </c>
      <c r="AP60" s="18">
        <f t="shared" ca="1" si="14"/>
        <v>220</v>
      </c>
      <c r="AQ60" s="18">
        <f t="shared" ca="1" si="15"/>
        <v>113</v>
      </c>
      <c r="AR60" s="18">
        <f t="shared" ca="1" si="16"/>
        <v>110</v>
      </c>
      <c r="AS60">
        <f t="shared" ca="1" si="17"/>
        <v>1</v>
      </c>
      <c r="AT60" cm="1">
        <f t="array" aca="1" ref="AT60" ca="1">IF(AS60=AS59, AT59, INDEX(Parties[Opponent ID], AS60))</f>
        <v>12</v>
      </c>
      <c r="AU60" t="str" cm="1">
        <f t="array" aca="1" ref="AU60" ca="1">IF(AT60=AT59,AU59, INDEX(Monsters[Name], AT60))</f>
        <v>Gmooose</v>
      </c>
      <c r="AV60" cm="1">
        <f t="array" aca="1" ref="AV60" ca="1">IF(AND($AS60=$AS59, $CD59=""), BY59, INDEX(Monsters[Health], $AT60))</f>
        <v>19</v>
      </c>
      <c r="AW60" cm="1">
        <f t="array" aca="1" ref="AW60" ca="1">IF(AND($AS60=$AS59, $CD59=""), BZ59, INDEX(Monsters[Stamina], $AT60))</f>
        <v>111</v>
      </c>
      <c r="AX60" s="18" cm="1">
        <f t="array" aca="1" ref="AX60" ca="1">IF(AND($AS60=$AS59, $CD59=""), CA59, INDEX(Monsters[Attack], $AT60))</f>
        <v>70</v>
      </c>
      <c r="AY60" s="18" cm="1">
        <f t="array" aca="1" ref="AY60" ca="1">IF(AND($AS60=$AS59, $CD59=""), CB59, INDEX(Monsters[Defense], $AT60))</f>
        <v>205</v>
      </c>
      <c r="AZ60" s="18" cm="1">
        <f t="array" aca="1" ref="AZ60" ca="1">IF(AND($AS60=$AS59, $CD59=""), CC59, INDEX(Monsters[Luck], $AT60))</f>
        <v>100</v>
      </c>
      <c r="BA60" cm="1">
        <f t="array" aca="1" ref="BA60" ca="1">IF(AT60=AT59, BA59, MATCH(INDEX(Monsters[Element], AT60), Elements, 0))</f>
        <v>4</v>
      </c>
      <c r="BB60" s="4" cm="1">
        <f t="array" aca="1" ref="BB60" ca="1">INDEX(Monsters[Chance to Use 2], AT60)</f>
        <v>0.19999999999999996</v>
      </c>
      <c r="BC60" cm="1">
        <f t="array" aca="1" ref="BC60" ca="1">INDEX(Monsters[Ability 1 ID], AT60)</f>
        <v>3</v>
      </c>
      <c r="BD60" cm="1">
        <f t="array" aca="1" ref="BD60" ca="1">INDEX(Monsters[Ability 2 ID], AT60)</f>
        <v>2</v>
      </c>
      <c r="BE60" cm="1">
        <f t="array" aca="1" ref="BE60" ca="1">INDEX(Abilities[Stamina Cost], BC60)</f>
        <v>3</v>
      </c>
      <c r="BF60" cm="1">
        <f t="array" aca="1" ref="BF60" ca="1">INDEX(Abilities[Stamina Cost], BD60)</f>
        <v>3</v>
      </c>
      <c r="BG60">
        <f t="shared" ca="1" si="18"/>
        <v>1</v>
      </c>
      <c r="BH60">
        <f t="shared" ca="1" si="19"/>
        <v>3</v>
      </c>
      <c r="BI60">
        <f t="shared" ca="1" si="20"/>
        <v>3</v>
      </c>
      <c r="BJ60">
        <f t="shared" ca="1" si="21"/>
        <v>1</v>
      </c>
      <c r="BK60">
        <f t="shared" ca="1" si="22"/>
        <v>3</v>
      </c>
      <c r="BL60" s="18" cm="1">
        <f t="array" aca="1" ref="BL60" ca="1">INDEX(Abilities[Element ID], $BK60)</f>
        <v>4</v>
      </c>
      <c r="BM60" s="18" cm="1">
        <f t="array" aca="1" ref="BM60" ca="1">INDEX(Abilities[Stamina Cost], $BK60)</f>
        <v>3</v>
      </c>
      <c r="BN60" s="18" cm="1">
        <f t="array" aca="1" ref="BN60" ca="1">INDEX(Abilities[Min Damage], $BK60)</f>
        <v>4</v>
      </c>
      <c r="BO60" s="18" cm="1">
        <f t="array" aca="1" ref="BO60" ca="1">INDEX(Abilities[Max Damage], $BK60)</f>
        <v>8</v>
      </c>
      <c r="BP60" s="14">
        <f t="shared" ca="1" si="23"/>
        <v>4.0445864120201156</v>
      </c>
      <c r="BQ60" t="str" cm="1">
        <f t="array" aca="1" ref="BQ60" ca="1">INDEX(Abilities[Special Effect], BK60)</f>
        <v>Fortify</v>
      </c>
      <c r="BR60" t="b" cm="1">
        <f t="array" aca="1" ref="BR60" ca="1">RAND() &lt;INDEX(Abilities[Effect Chance], BK60)*AZ60/100</f>
        <v>1</v>
      </c>
      <c r="BS60" t="str">
        <f t="shared" ca="1" si="24"/>
        <v>Fortify</v>
      </c>
      <c r="BT60" s="14">
        <f t="shared" ca="1" si="25"/>
        <v>4.0445864120201156</v>
      </c>
      <c r="BU60" t="b">
        <f t="shared" ca="1" si="26"/>
        <v>0</v>
      </c>
      <c r="BV60" t="b">
        <f ca="1">AND(BU60, AS60=COUNTA(Parties[Opponent Party]))</f>
        <v>0</v>
      </c>
      <c r="BW60" s="14" cm="1">
        <f t="array" aca="1" ref="BW60" ca="1">INDEX(ElementMultiplier, AA60, BA60)*100/AY60</f>
        <v>0.73170731707317072</v>
      </c>
      <c r="BX60" s="18">
        <f t="shared" ca="1" si="1"/>
        <v>11</v>
      </c>
      <c r="BY60" s="18">
        <f t="shared" ca="1" si="2"/>
        <v>8</v>
      </c>
      <c r="BZ60" s="18">
        <f t="shared" ca="1" si="27"/>
        <v>108</v>
      </c>
      <c r="CA60" s="18">
        <f t="shared" ca="1" si="28"/>
        <v>70</v>
      </c>
      <c r="CB60" s="18">
        <f t="shared" ca="1" si="29"/>
        <v>226</v>
      </c>
      <c r="CC60" s="18">
        <f t="shared" ca="1" si="30"/>
        <v>100</v>
      </c>
      <c r="CD60" t="str">
        <f t="shared" ca="1" si="31"/>
        <v/>
      </c>
    </row>
    <row r="61" spans="8:82" x14ac:dyDescent="0.25">
      <c r="H61">
        <f t="shared" ca="1" si="3"/>
        <v>1</v>
      </c>
      <c r="I61" cm="1">
        <f t="array" aca="1" ref="I61" ca="1">IF(H61=H60, I60, INDEX(Parties[Player ID], H61))</f>
        <v>5</v>
      </c>
      <c r="J61" t="str" cm="1">
        <f t="array" aca="1" ref="J61" ca="1">IF(I61=I60,J60, INDEX(Monsters[Name], I61))</f>
        <v>Gunome</v>
      </c>
      <c r="K61" cm="1">
        <f t="array" aca="1" ref="K61" ca="1">IF(AND($H61=$H60, CD60=""), AN60, INDEX(Monsters[Health], $I61))</f>
        <v>75</v>
      </c>
      <c r="L61" cm="1">
        <f t="array" aca="1" ref="L61" ca="1">IF(AND($H61=$H60, $CD60=""), AO60, INDEX(Monsters[Stamina], $I61))</f>
        <v>37</v>
      </c>
      <c r="M61" s="18" cm="1">
        <f t="array" aca="1" ref="M61" ca="1">IF(AND($H61=$H60, $CD60=""), AP60, INDEX(Monsters[Attack], $I61))</f>
        <v>220</v>
      </c>
      <c r="N61" s="18" cm="1">
        <f t="array" aca="1" ref="N61" ca="1">IF(AND($H61=$H60, $CD60=""), AQ60, INDEX(Monsters[Defense], $I61))</f>
        <v>113</v>
      </c>
      <c r="O61" s="18" cm="1">
        <f t="array" aca="1" ref="O61" ca="1">IF(AND($H61=$H60, $CD60=""), AR60, INDEX(Monsters[Luck], $I61))</f>
        <v>110</v>
      </c>
      <c r="P61" cm="1">
        <f t="array" aca="1" ref="P61" ca="1">IF(I61=I60, P60, MATCH(INDEX(Monsters[Element], I61), Elements, 0))</f>
        <v>5</v>
      </c>
      <c r="Q61" s="4" cm="1">
        <f t="array" aca="1" ref="Q61" ca="1">INDEX(Monsters[Chance to Use 2], I61)</f>
        <v>0.4</v>
      </c>
      <c r="R61" cm="1">
        <f t="array" aca="1" ref="R61" ca="1">INDEX(Monsters[Ability 1 ID], I61)</f>
        <v>9</v>
      </c>
      <c r="S61" cm="1">
        <f t="array" aca="1" ref="S61" ca="1">INDEX(Monsters[Ability 2 ID], I61)</f>
        <v>10</v>
      </c>
      <c r="T61" cm="1">
        <f t="array" aca="1" ref="T61" ca="1">INDEX(Abilities[Stamina Cost], R61)</f>
        <v>5</v>
      </c>
      <c r="U61" cm="1">
        <f t="array" aca="1" ref="U61" ca="1">INDEX(Abilities[Stamina Cost], S61)</f>
        <v>12</v>
      </c>
      <c r="V61">
        <f t="shared" ca="1" si="4"/>
        <v>1</v>
      </c>
      <c r="W61">
        <f t="shared" ca="1" si="5"/>
        <v>5</v>
      </c>
      <c r="X61">
        <f t="shared" ca="1" si="6"/>
        <v>12</v>
      </c>
      <c r="Y61">
        <f t="shared" ca="1" si="7"/>
        <v>2</v>
      </c>
      <c r="Z61">
        <f t="shared" ca="1" si="8"/>
        <v>10</v>
      </c>
      <c r="AA61" s="18" cm="1">
        <f t="array" aca="1" ref="AA61" ca="1">INDEX(Abilities[Element ID], $Z61)</f>
        <v>5</v>
      </c>
      <c r="AB61" s="18" cm="1">
        <f t="array" aca="1" ref="AB61" ca="1">INDEX(Abilities[Stamina Cost], $Z61)</f>
        <v>12</v>
      </c>
      <c r="AC61" s="18" cm="1">
        <f t="array" aca="1" ref="AC61" ca="1">INDEX(Abilities[Min Damage], $Z61)</f>
        <v>4</v>
      </c>
      <c r="AD61" s="18" cm="1">
        <f t="array" aca="1" ref="AD61" ca="1">INDEX(Abilities[Max Damage], $Z61)</f>
        <v>10</v>
      </c>
      <c r="AE61" s="14">
        <f t="shared" ca="1" si="9"/>
        <v>19.88123550210873</v>
      </c>
      <c r="AF61" t="str" cm="1">
        <f t="array" aca="1" ref="AF61" ca="1">INDEX(Abilities[Special Effect], Z61)</f>
        <v>Focus</v>
      </c>
      <c r="AG61" t="b" cm="1">
        <f t="array" aca="1" ref="AG61" ca="1">RAND() &lt;INDEX(Abilities[Effect Chance], Z61)*O61/100</f>
        <v>0</v>
      </c>
      <c r="AH61" t="str">
        <f t="shared" ca="1" si="10"/>
        <v/>
      </c>
      <c r="AI61" s="14">
        <f t="shared" ca="1" si="11"/>
        <v>19.88123550210873</v>
      </c>
      <c r="AJ61" t="b">
        <f t="shared" ca="1" si="12"/>
        <v>0</v>
      </c>
      <c r="AK61" t="b">
        <f ca="1">AND(AJ61, H61=COUNTA(Parties[Player Party]))</f>
        <v>0</v>
      </c>
      <c r="AL61" s="14" cm="1">
        <f t="array" aca="1" ref="AL61" ca="1">INDEX(ElementMultiplier, BL61, P61)*100/N61</f>
        <v>1.1061946902654867</v>
      </c>
      <c r="AM61" s="14">
        <f t="shared" ca="1" si="0"/>
        <v>4</v>
      </c>
      <c r="AN61" s="18">
        <f t="shared" ca="1" si="32"/>
        <v>71</v>
      </c>
      <c r="AO61" s="18">
        <f t="shared" ca="1" si="13"/>
        <v>25</v>
      </c>
      <c r="AP61" s="18">
        <f t="shared" ca="1" si="14"/>
        <v>220</v>
      </c>
      <c r="AQ61" s="18">
        <f t="shared" ca="1" si="15"/>
        <v>113</v>
      </c>
      <c r="AR61" s="18">
        <f t="shared" ca="1" si="16"/>
        <v>110</v>
      </c>
      <c r="AS61">
        <f t="shared" ca="1" si="17"/>
        <v>1</v>
      </c>
      <c r="AT61" cm="1">
        <f t="array" aca="1" ref="AT61" ca="1">IF(AS61=AS60, AT60, INDEX(Parties[Opponent ID], AS61))</f>
        <v>12</v>
      </c>
      <c r="AU61" t="str" cm="1">
        <f t="array" aca="1" ref="AU61" ca="1">IF(AT61=AT60,AU60, INDEX(Monsters[Name], AT61))</f>
        <v>Gmooose</v>
      </c>
      <c r="AV61" cm="1">
        <f t="array" aca="1" ref="AV61" ca="1">IF(AND($AS61=$AS60, $CD60=""), BY60, INDEX(Monsters[Health], $AT61))</f>
        <v>8</v>
      </c>
      <c r="AW61" cm="1">
        <f t="array" aca="1" ref="AW61" ca="1">IF(AND($AS61=$AS60, $CD60=""), BZ60, INDEX(Monsters[Stamina], $AT61))</f>
        <v>108</v>
      </c>
      <c r="AX61" s="18" cm="1">
        <f t="array" aca="1" ref="AX61" ca="1">IF(AND($AS61=$AS60, $CD60=""), CA60, INDEX(Monsters[Attack], $AT61))</f>
        <v>70</v>
      </c>
      <c r="AY61" s="18" cm="1">
        <f t="array" aca="1" ref="AY61" ca="1">IF(AND($AS61=$AS60, $CD60=""), CB60, INDEX(Monsters[Defense], $AT61))</f>
        <v>226</v>
      </c>
      <c r="AZ61" s="18" cm="1">
        <f t="array" aca="1" ref="AZ61" ca="1">IF(AND($AS61=$AS60, $CD60=""), CC60, INDEX(Monsters[Luck], $AT61))</f>
        <v>100</v>
      </c>
      <c r="BA61" cm="1">
        <f t="array" aca="1" ref="BA61" ca="1">IF(AT61=AT60, BA60, MATCH(INDEX(Monsters[Element], AT61), Elements, 0))</f>
        <v>4</v>
      </c>
      <c r="BB61" s="4" cm="1">
        <f t="array" aca="1" ref="BB61" ca="1">INDEX(Monsters[Chance to Use 2], AT61)</f>
        <v>0.19999999999999996</v>
      </c>
      <c r="BC61" cm="1">
        <f t="array" aca="1" ref="BC61" ca="1">INDEX(Monsters[Ability 1 ID], AT61)</f>
        <v>3</v>
      </c>
      <c r="BD61" cm="1">
        <f t="array" aca="1" ref="BD61" ca="1">INDEX(Monsters[Ability 2 ID], AT61)</f>
        <v>2</v>
      </c>
      <c r="BE61" cm="1">
        <f t="array" aca="1" ref="BE61" ca="1">INDEX(Abilities[Stamina Cost], BC61)</f>
        <v>3</v>
      </c>
      <c r="BF61" cm="1">
        <f t="array" aca="1" ref="BF61" ca="1">INDEX(Abilities[Stamina Cost], BD61)</f>
        <v>3</v>
      </c>
      <c r="BG61">
        <f t="shared" ca="1" si="18"/>
        <v>1</v>
      </c>
      <c r="BH61">
        <f t="shared" ca="1" si="19"/>
        <v>3</v>
      </c>
      <c r="BI61">
        <f t="shared" ca="1" si="20"/>
        <v>3</v>
      </c>
      <c r="BJ61">
        <f t="shared" ca="1" si="21"/>
        <v>1</v>
      </c>
      <c r="BK61">
        <f t="shared" ca="1" si="22"/>
        <v>3</v>
      </c>
      <c r="BL61" s="18" cm="1">
        <f t="array" aca="1" ref="BL61" ca="1">INDEX(Abilities[Element ID], $BK61)</f>
        <v>4</v>
      </c>
      <c r="BM61" s="18" cm="1">
        <f t="array" aca="1" ref="BM61" ca="1">INDEX(Abilities[Stamina Cost], $BK61)</f>
        <v>3</v>
      </c>
      <c r="BN61" s="18" cm="1">
        <f t="array" aca="1" ref="BN61" ca="1">INDEX(Abilities[Min Damage], $BK61)</f>
        <v>4</v>
      </c>
      <c r="BO61" s="18" cm="1">
        <f t="array" aca="1" ref="BO61" ca="1">INDEX(Abilities[Max Damage], $BK61)</f>
        <v>8</v>
      </c>
      <c r="BP61" s="14">
        <f t="shared" ca="1" si="23"/>
        <v>4.1597303537517281</v>
      </c>
      <c r="BQ61" t="str" cm="1">
        <f t="array" aca="1" ref="BQ61" ca="1">INDEX(Abilities[Special Effect], BK61)</f>
        <v>Fortify</v>
      </c>
      <c r="BR61" t="b" cm="1">
        <f t="array" aca="1" ref="BR61" ca="1">RAND() &lt;INDEX(Abilities[Effect Chance], BK61)*AZ61/100</f>
        <v>1</v>
      </c>
      <c r="BS61" t="str">
        <f t="shared" ca="1" si="24"/>
        <v>Fortify</v>
      </c>
      <c r="BT61" s="14">
        <f t="shared" ca="1" si="25"/>
        <v>4.1597303537517281</v>
      </c>
      <c r="BU61" t="b">
        <f t="shared" ca="1" si="26"/>
        <v>1</v>
      </c>
      <c r="BV61" t="b">
        <f ca="1">AND(BU61, AS61=COUNTA(Parties[Opponent Party]))</f>
        <v>0</v>
      </c>
      <c r="BW61" s="14" cm="1">
        <f t="array" aca="1" ref="BW61" ca="1">INDEX(ElementMultiplier, AA61, BA61)*100/AY61</f>
        <v>0.66371681415929207</v>
      </c>
      <c r="BX61" s="18">
        <f t="shared" ca="1" si="1"/>
        <v>13</v>
      </c>
      <c r="BY61" s="18">
        <f t="shared" ca="1" si="2"/>
        <v>0</v>
      </c>
      <c r="BZ61" s="18">
        <f t="shared" ca="1" si="27"/>
        <v>105</v>
      </c>
      <c r="CA61" s="18">
        <f t="shared" ca="1" si="28"/>
        <v>70</v>
      </c>
      <c r="CB61" s="18">
        <f t="shared" ca="1" si="29"/>
        <v>249</v>
      </c>
      <c r="CC61" s="18">
        <f t="shared" ca="1" si="30"/>
        <v>100</v>
      </c>
      <c r="CD61" t="str">
        <f t="shared" ca="1" si="31"/>
        <v/>
      </c>
    </row>
    <row r="62" spans="8:82" x14ac:dyDescent="0.25">
      <c r="H62">
        <f t="shared" ca="1" si="3"/>
        <v>1</v>
      </c>
      <c r="I62" cm="1">
        <f t="array" aca="1" ref="I62" ca="1">IF(H62=H61, I61, INDEX(Parties[Player ID], H62))</f>
        <v>5</v>
      </c>
      <c r="J62" t="str" cm="1">
        <f t="array" aca="1" ref="J62" ca="1">IF(I62=I61,J61, INDEX(Monsters[Name], I62))</f>
        <v>Gunome</v>
      </c>
      <c r="K62" cm="1">
        <f t="array" aca="1" ref="K62" ca="1">IF(AND($H62=$H61, CD61=""), AN61, INDEX(Monsters[Health], $I62))</f>
        <v>71</v>
      </c>
      <c r="L62" cm="1">
        <f t="array" aca="1" ref="L62" ca="1">IF(AND($H62=$H61, $CD61=""), AO61, INDEX(Monsters[Stamina], $I62))</f>
        <v>25</v>
      </c>
      <c r="M62" s="18" cm="1">
        <f t="array" aca="1" ref="M62" ca="1">IF(AND($H62=$H61, $CD61=""), AP61, INDEX(Monsters[Attack], $I62))</f>
        <v>220</v>
      </c>
      <c r="N62" s="18" cm="1">
        <f t="array" aca="1" ref="N62" ca="1">IF(AND($H62=$H61, $CD61=""), AQ61, INDEX(Monsters[Defense], $I62))</f>
        <v>113</v>
      </c>
      <c r="O62" s="18" cm="1">
        <f t="array" aca="1" ref="O62" ca="1">IF(AND($H62=$H61, $CD61=""), AR61, INDEX(Monsters[Luck], $I62))</f>
        <v>110</v>
      </c>
      <c r="P62" cm="1">
        <f t="array" aca="1" ref="P62" ca="1">IF(I62=I61, P61, MATCH(INDEX(Monsters[Element], I62), Elements, 0))</f>
        <v>5</v>
      </c>
      <c r="Q62" s="4" cm="1">
        <f t="array" aca="1" ref="Q62" ca="1">INDEX(Monsters[Chance to Use 2], I62)</f>
        <v>0.4</v>
      </c>
      <c r="R62" cm="1">
        <f t="array" aca="1" ref="R62" ca="1">INDEX(Monsters[Ability 1 ID], I62)</f>
        <v>9</v>
      </c>
      <c r="S62" cm="1">
        <f t="array" aca="1" ref="S62" ca="1">INDEX(Monsters[Ability 2 ID], I62)</f>
        <v>10</v>
      </c>
      <c r="T62" cm="1">
        <f t="array" aca="1" ref="T62" ca="1">INDEX(Abilities[Stamina Cost], R62)</f>
        <v>5</v>
      </c>
      <c r="U62" cm="1">
        <f t="array" aca="1" ref="U62" ca="1">INDEX(Abilities[Stamina Cost], S62)</f>
        <v>12</v>
      </c>
      <c r="V62">
        <f t="shared" ca="1" si="4"/>
        <v>1</v>
      </c>
      <c r="W62">
        <f t="shared" ca="1" si="5"/>
        <v>5</v>
      </c>
      <c r="X62">
        <f t="shared" ca="1" si="6"/>
        <v>12</v>
      </c>
      <c r="Y62">
        <f t="shared" ca="1" si="7"/>
        <v>2</v>
      </c>
      <c r="Z62">
        <f t="shared" ca="1" si="8"/>
        <v>10</v>
      </c>
      <c r="AA62" s="18" cm="1">
        <f t="array" aca="1" ref="AA62" ca="1">INDEX(Abilities[Element ID], $Z62)</f>
        <v>5</v>
      </c>
      <c r="AB62" s="18" cm="1">
        <f t="array" aca="1" ref="AB62" ca="1">INDEX(Abilities[Stamina Cost], $Z62)</f>
        <v>12</v>
      </c>
      <c r="AC62" s="18" cm="1">
        <f t="array" aca="1" ref="AC62" ca="1">INDEX(Abilities[Min Damage], $Z62)</f>
        <v>4</v>
      </c>
      <c r="AD62" s="18" cm="1">
        <f t="array" aca="1" ref="AD62" ca="1">INDEX(Abilities[Max Damage], $Z62)</f>
        <v>10</v>
      </c>
      <c r="AE62" s="14">
        <f t="shared" ca="1" si="9"/>
        <v>16.703749696980395</v>
      </c>
      <c r="AF62" t="str" cm="1">
        <f t="array" aca="1" ref="AF62" ca="1">INDEX(Abilities[Special Effect], Z62)</f>
        <v>Focus</v>
      </c>
      <c r="AG62" t="b" cm="1">
        <f t="array" aca="1" ref="AG62" ca="1">RAND() &lt;INDEX(Abilities[Effect Chance], Z62)*O62/100</f>
        <v>1</v>
      </c>
      <c r="AH62" t="str">
        <f t="shared" ca="1" si="10"/>
        <v>Focus</v>
      </c>
      <c r="AI62" s="14">
        <f t="shared" ca="1" si="11"/>
        <v>16.703749696980395</v>
      </c>
      <c r="AJ62" t="b">
        <f t="shared" ca="1" si="12"/>
        <v>0</v>
      </c>
      <c r="AK62" t="b">
        <f ca="1">AND(AJ62, H62=COUNTA(Parties[Player Party]))</f>
        <v>0</v>
      </c>
      <c r="AL62" s="14" cm="1">
        <f t="array" aca="1" ref="AL62" ca="1">INDEX(ElementMultiplier, BL62, P62)*100/N62</f>
        <v>0.88495575221238942</v>
      </c>
      <c r="AM62" s="14">
        <f t="shared" ca="1" si="0"/>
        <v>11</v>
      </c>
      <c r="AN62" s="18">
        <f t="shared" ca="1" si="32"/>
        <v>60</v>
      </c>
      <c r="AO62" s="18">
        <f t="shared" ca="1" si="13"/>
        <v>13</v>
      </c>
      <c r="AP62" s="18">
        <f t="shared" ca="1" si="14"/>
        <v>242</v>
      </c>
      <c r="AQ62" s="18">
        <f t="shared" ca="1" si="15"/>
        <v>102</v>
      </c>
      <c r="AR62" s="18">
        <f t="shared" ca="1" si="16"/>
        <v>110</v>
      </c>
      <c r="AS62">
        <f t="shared" ca="1" si="17"/>
        <v>2</v>
      </c>
      <c r="AT62" cm="1">
        <f t="array" aca="1" ref="AT62" ca="1">IF(AS62=AS61, AT61, INDEX(Parties[Opponent ID], AS62))</f>
        <v>1</v>
      </c>
      <c r="AU62" t="str" cm="1">
        <f t="array" aca="1" ref="AU62" ca="1">IF(AT62=AT61,AU61, INDEX(Monsters[Name], AT62))</f>
        <v>Gnives</v>
      </c>
      <c r="AV62" cm="1">
        <f t="array" aca="1" ref="AV62" ca="1">IF(AND($AS62=$AS61, $CD61=""), BY61, INDEX(Monsters[Health], $AT62))</f>
        <v>80</v>
      </c>
      <c r="AW62" cm="1">
        <f t="array" aca="1" ref="AW62" ca="1">IF(AND($AS62=$AS61, $CD61=""), BZ61, INDEX(Monsters[Stamina], $AT62))</f>
        <v>145</v>
      </c>
      <c r="AX62" s="18" cm="1">
        <f t="array" aca="1" ref="AX62" ca="1">IF(AND($AS62=$AS61, $CD61=""), CA61, INDEX(Monsters[Attack], $AT62))</f>
        <v>105</v>
      </c>
      <c r="AY62" s="18" cm="1">
        <f t="array" aca="1" ref="AY62" ca="1">IF(AND($AS62=$AS61, $CD61=""), CB61, INDEX(Monsters[Defense], $AT62))</f>
        <v>100</v>
      </c>
      <c r="AZ62" s="18" cm="1">
        <f t="array" aca="1" ref="AZ62" ca="1">IF(AND($AS62=$AS61, $CD61=""), CC61, INDEX(Monsters[Luck], $AT62))</f>
        <v>100</v>
      </c>
      <c r="BA62" cm="1">
        <f t="array" aca="1" ref="BA62" ca="1">IF(AT62=AT61, BA61, MATCH(INDEX(Monsters[Element], AT62), Elements, 0))</f>
        <v>1</v>
      </c>
      <c r="BB62" s="4" cm="1">
        <f t="array" aca="1" ref="BB62" ca="1">INDEX(Monsters[Chance to Use 2], AT62)</f>
        <v>0.65</v>
      </c>
      <c r="BC62" cm="1">
        <f t="array" aca="1" ref="BC62" ca="1">INDEX(Monsters[Ability 1 ID], AT62)</f>
        <v>18</v>
      </c>
      <c r="BD62" cm="1">
        <f t="array" aca="1" ref="BD62" ca="1">INDEX(Monsters[Ability 2 ID], AT62)</f>
        <v>2</v>
      </c>
      <c r="BE62" cm="1">
        <f t="array" aca="1" ref="BE62" ca="1">INDEX(Abilities[Stamina Cost], BC62)</f>
        <v>25</v>
      </c>
      <c r="BF62" cm="1">
        <f t="array" aca="1" ref="BF62" ca="1">INDEX(Abilities[Stamina Cost], BD62)</f>
        <v>3</v>
      </c>
      <c r="BG62">
        <f t="shared" ca="1" si="18"/>
        <v>2</v>
      </c>
      <c r="BH62">
        <f t="shared" ca="1" si="19"/>
        <v>3</v>
      </c>
      <c r="BI62">
        <f t="shared" ca="1" si="20"/>
        <v>25</v>
      </c>
      <c r="BJ62">
        <f t="shared" ca="1" si="21"/>
        <v>2</v>
      </c>
      <c r="BK62">
        <f t="shared" ca="1" si="22"/>
        <v>2</v>
      </c>
      <c r="BL62" s="18" cm="1">
        <f t="array" aca="1" ref="BL62" ca="1">INDEX(Abilities[Element ID], $BK62)</f>
        <v>1</v>
      </c>
      <c r="BM62" s="18" cm="1">
        <f t="array" aca="1" ref="BM62" ca="1">INDEX(Abilities[Stamina Cost], $BK62)</f>
        <v>3</v>
      </c>
      <c r="BN62" s="18" cm="1">
        <f t="array" aca="1" ref="BN62" ca="1">INDEX(Abilities[Min Damage], $BK62)</f>
        <v>8</v>
      </c>
      <c r="BO62" s="18" cm="1">
        <f t="array" aca="1" ref="BO62" ca="1">INDEX(Abilities[Max Damage], $BK62)</f>
        <v>13</v>
      </c>
      <c r="BP62" s="14">
        <f t="shared" ca="1" si="23"/>
        <v>11.291203098122365</v>
      </c>
      <c r="BQ62" t="str" cm="1">
        <f t="array" aca="1" ref="BQ62" ca="1">INDEX(Abilities[Special Effect], BK62)</f>
        <v>Sunder</v>
      </c>
      <c r="BR62" t="b" cm="1">
        <f t="array" aca="1" ref="BR62" ca="1">RAND() &lt;INDEX(Abilities[Effect Chance], BK62)*AZ62/100</f>
        <v>1</v>
      </c>
      <c r="BS62" t="str">
        <f t="shared" ca="1" si="24"/>
        <v>Sunder</v>
      </c>
      <c r="BT62" s="14">
        <f t="shared" ca="1" si="25"/>
        <v>11.291203098122365</v>
      </c>
      <c r="BU62" t="b">
        <f t="shared" ca="1" si="26"/>
        <v>0</v>
      </c>
      <c r="BV62" t="b">
        <f ca="1">AND(BU62, AS62=COUNTA(Parties[Opponent Party]))</f>
        <v>0</v>
      </c>
      <c r="BW62" s="14" cm="1">
        <f t="array" aca="1" ref="BW62" ca="1">INDEX(ElementMultiplier, AA62, BA62)*100/AY62</f>
        <v>1</v>
      </c>
      <c r="BX62" s="18">
        <f t="shared" ca="1" si="1"/>
        <v>17</v>
      </c>
      <c r="BY62" s="18">
        <f t="shared" ca="1" si="2"/>
        <v>63</v>
      </c>
      <c r="BZ62" s="18">
        <f t="shared" ca="1" si="27"/>
        <v>142</v>
      </c>
      <c r="CA62" s="18">
        <f t="shared" ca="1" si="28"/>
        <v>105</v>
      </c>
      <c r="CB62" s="18">
        <f t="shared" ca="1" si="29"/>
        <v>100</v>
      </c>
      <c r="CC62" s="18">
        <f t="shared" ca="1" si="30"/>
        <v>100</v>
      </c>
      <c r="CD62" t="str">
        <f t="shared" ca="1" si="31"/>
        <v/>
      </c>
    </row>
    <row r="63" spans="8:82" x14ac:dyDescent="0.25">
      <c r="H63">
        <f t="shared" ca="1" si="3"/>
        <v>1</v>
      </c>
      <c r="I63" cm="1">
        <f t="array" aca="1" ref="I63" ca="1">IF(H63=H62, I62, INDEX(Parties[Player ID], H63))</f>
        <v>5</v>
      </c>
      <c r="J63" t="str" cm="1">
        <f t="array" aca="1" ref="J63" ca="1">IF(I63=I62,J62, INDEX(Monsters[Name], I63))</f>
        <v>Gunome</v>
      </c>
      <c r="K63" cm="1">
        <f t="array" aca="1" ref="K63" ca="1">IF(AND($H63=$H62, CD62=""), AN62, INDEX(Monsters[Health], $I63))</f>
        <v>60</v>
      </c>
      <c r="L63" cm="1">
        <f t="array" aca="1" ref="L63" ca="1">IF(AND($H63=$H62, $CD62=""), AO62, INDEX(Monsters[Stamina], $I63))</f>
        <v>13</v>
      </c>
      <c r="M63" s="18" cm="1">
        <f t="array" aca="1" ref="M63" ca="1">IF(AND($H63=$H62, $CD62=""), AP62, INDEX(Monsters[Attack], $I63))</f>
        <v>242</v>
      </c>
      <c r="N63" s="18" cm="1">
        <f t="array" aca="1" ref="N63" ca="1">IF(AND($H63=$H62, $CD62=""), AQ62, INDEX(Monsters[Defense], $I63))</f>
        <v>102</v>
      </c>
      <c r="O63" s="18" cm="1">
        <f t="array" aca="1" ref="O63" ca="1">IF(AND($H63=$H62, $CD62=""), AR62, INDEX(Monsters[Luck], $I63))</f>
        <v>110</v>
      </c>
      <c r="P63" cm="1">
        <f t="array" aca="1" ref="P63" ca="1">IF(I63=I62, P62, MATCH(INDEX(Monsters[Element], I63), Elements, 0))</f>
        <v>5</v>
      </c>
      <c r="Q63" s="4" cm="1">
        <f t="array" aca="1" ref="Q63" ca="1">INDEX(Monsters[Chance to Use 2], I63)</f>
        <v>0.4</v>
      </c>
      <c r="R63" cm="1">
        <f t="array" aca="1" ref="R63" ca="1">INDEX(Monsters[Ability 1 ID], I63)</f>
        <v>9</v>
      </c>
      <c r="S63" cm="1">
        <f t="array" aca="1" ref="S63" ca="1">INDEX(Monsters[Ability 2 ID], I63)</f>
        <v>10</v>
      </c>
      <c r="T63" cm="1">
        <f t="array" aca="1" ref="T63" ca="1">INDEX(Abilities[Stamina Cost], R63)</f>
        <v>5</v>
      </c>
      <c r="U63" cm="1">
        <f t="array" aca="1" ref="U63" ca="1">INDEX(Abilities[Stamina Cost], S63)</f>
        <v>12</v>
      </c>
      <c r="V63">
        <f t="shared" ca="1" si="4"/>
        <v>1</v>
      </c>
      <c r="W63">
        <f t="shared" ca="1" si="5"/>
        <v>5</v>
      </c>
      <c r="X63">
        <f t="shared" ca="1" si="6"/>
        <v>12</v>
      </c>
      <c r="Y63">
        <f t="shared" ca="1" si="7"/>
        <v>1</v>
      </c>
      <c r="Z63">
        <f t="shared" ca="1" si="8"/>
        <v>9</v>
      </c>
      <c r="AA63" s="18" cm="1">
        <f t="array" aca="1" ref="AA63" ca="1">INDEX(Abilities[Element ID], $Z63)</f>
        <v>5</v>
      </c>
      <c r="AB63" s="18" cm="1">
        <f t="array" aca="1" ref="AB63" ca="1">INDEX(Abilities[Stamina Cost], $Z63)</f>
        <v>5</v>
      </c>
      <c r="AC63" s="18" cm="1">
        <f t="array" aca="1" ref="AC63" ca="1">INDEX(Abilities[Min Damage], $Z63)</f>
        <v>11</v>
      </c>
      <c r="AD63" s="18" cm="1">
        <f t="array" aca="1" ref="AD63" ca="1">INDEX(Abilities[Max Damage], $Z63)</f>
        <v>16</v>
      </c>
      <c r="AE63" s="14">
        <f t="shared" ca="1" si="9"/>
        <v>33.830148401092877</v>
      </c>
      <c r="AF63" t="str" cm="1">
        <f t="array" aca="1" ref="AF63" ca="1">INDEX(Abilities[Special Effect], Z63)</f>
        <v>Vampire</v>
      </c>
      <c r="AG63" t="b" cm="1">
        <f t="array" aca="1" ref="AG63" ca="1">RAND() &lt;INDEX(Abilities[Effect Chance], Z63)*O63/100</f>
        <v>1</v>
      </c>
      <c r="AH63" t="str">
        <f t="shared" ca="1" si="10"/>
        <v>Vampire</v>
      </c>
      <c r="AI63" s="14">
        <f t="shared" ca="1" si="11"/>
        <v>33.830148401092877</v>
      </c>
      <c r="AJ63" t="b">
        <f t="shared" ca="1" si="12"/>
        <v>0</v>
      </c>
      <c r="AK63" t="b">
        <f ca="1">AND(AJ63, H63=COUNTA(Parties[Player Party]))</f>
        <v>0</v>
      </c>
      <c r="AL63" s="14" cm="1">
        <f t="array" aca="1" ref="AL63" ca="1">INDEX(ElementMultiplier, BL63, P63)*100/N63</f>
        <v>0.98039215686274506</v>
      </c>
      <c r="AM63" s="14">
        <f t="shared" ca="1" si="0"/>
        <v>31</v>
      </c>
      <c r="AN63" s="18">
        <f t="shared" ca="1" si="32"/>
        <v>46</v>
      </c>
      <c r="AO63" s="18">
        <f t="shared" ca="1" si="13"/>
        <v>8</v>
      </c>
      <c r="AP63" s="18">
        <f t="shared" ca="1" si="14"/>
        <v>242</v>
      </c>
      <c r="AQ63" s="18">
        <f t="shared" ca="1" si="15"/>
        <v>102</v>
      </c>
      <c r="AR63" s="18">
        <f t="shared" ca="1" si="16"/>
        <v>110</v>
      </c>
      <c r="AS63">
        <f t="shared" ca="1" si="17"/>
        <v>2</v>
      </c>
      <c r="AT63" cm="1">
        <f t="array" aca="1" ref="AT63" ca="1">IF(AS63=AS62, AT62, INDEX(Parties[Opponent ID], AS63))</f>
        <v>1</v>
      </c>
      <c r="AU63" t="str" cm="1">
        <f t="array" aca="1" ref="AU63" ca="1">IF(AT63=AT62,AU62, INDEX(Monsters[Name], AT63))</f>
        <v>Gnives</v>
      </c>
      <c r="AV63" cm="1">
        <f t="array" aca="1" ref="AV63" ca="1">IF(AND($AS63=$AS62, $CD62=""), BY62, INDEX(Monsters[Health], $AT63))</f>
        <v>63</v>
      </c>
      <c r="AW63" cm="1">
        <f t="array" aca="1" ref="AW63" ca="1">IF(AND($AS63=$AS62, $CD62=""), BZ62, INDEX(Monsters[Stamina], $AT63))</f>
        <v>142</v>
      </c>
      <c r="AX63" s="18" cm="1">
        <f t="array" aca="1" ref="AX63" ca="1">IF(AND($AS63=$AS62, $CD62=""), CA62, INDEX(Monsters[Attack], $AT63))</f>
        <v>105</v>
      </c>
      <c r="AY63" s="18" cm="1">
        <f t="array" aca="1" ref="AY63" ca="1">IF(AND($AS63=$AS62, $CD62=""), CB62, INDEX(Monsters[Defense], $AT63))</f>
        <v>100</v>
      </c>
      <c r="AZ63" s="18" cm="1">
        <f t="array" aca="1" ref="AZ63" ca="1">IF(AND($AS63=$AS62, $CD62=""), CC62, INDEX(Monsters[Luck], $AT63))</f>
        <v>100</v>
      </c>
      <c r="BA63" cm="1">
        <f t="array" aca="1" ref="BA63" ca="1">IF(AT63=AT62, BA62, MATCH(INDEX(Monsters[Element], AT63), Elements, 0))</f>
        <v>1</v>
      </c>
      <c r="BB63" s="4" cm="1">
        <f t="array" aca="1" ref="BB63" ca="1">INDEX(Monsters[Chance to Use 2], AT63)</f>
        <v>0.65</v>
      </c>
      <c r="BC63" cm="1">
        <f t="array" aca="1" ref="BC63" ca="1">INDEX(Monsters[Ability 1 ID], AT63)</f>
        <v>18</v>
      </c>
      <c r="BD63" cm="1">
        <f t="array" aca="1" ref="BD63" ca="1">INDEX(Monsters[Ability 2 ID], AT63)</f>
        <v>2</v>
      </c>
      <c r="BE63" cm="1">
        <f t="array" aca="1" ref="BE63" ca="1">INDEX(Abilities[Stamina Cost], BC63)</f>
        <v>25</v>
      </c>
      <c r="BF63" cm="1">
        <f t="array" aca="1" ref="BF63" ca="1">INDEX(Abilities[Stamina Cost], BD63)</f>
        <v>3</v>
      </c>
      <c r="BG63">
        <f t="shared" ca="1" si="18"/>
        <v>2</v>
      </c>
      <c r="BH63">
        <f t="shared" ca="1" si="19"/>
        <v>3</v>
      </c>
      <c r="BI63">
        <f t="shared" ca="1" si="20"/>
        <v>25</v>
      </c>
      <c r="BJ63">
        <f t="shared" ca="1" si="21"/>
        <v>1</v>
      </c>
      <c r="BK63">
        <f t="shared" ca="1" si="22"/>
        <v>18</v>
      </c>
      <c r="BL63" s="18" cm="1">
        <f t="array" aca="1" ref="BL63" ca="1">INDEX(Abilities[Element ID], $BK63)</f>
        <v>1</v>
      </c>
      <c r="BM63" s="18" cm="1">
        <f t="array" aca="1" ref="BM63" ca="1">INDEX(Abilities[Stamina Cost], $BK63)</f>
        <v>25</v>
      </c>
      <c r="BN63" s="18" cm="1">
        <f t="array" aca="1" ref="BN63" ca="1">INDEX(Abilities[Min Damage], $BK63)</f>
        <v>22</v>
      </c>
      <c r="BO63" s="18" cm="1">
        <f t="array" aca="1" ref="BO63" ca="1">INDEX(Abilities[Max Damage], $BK63)</f>
        <v>36</v>
      </c>
      <c r="BP63" s="14">
        <f t="shared" ca="1" si="23"/>
        <v>30.783424105486898</v>
      </c>
      <c r="BQ63" t="str" cm="1">
        <f t="array" aca="1" ref="BQ63" ca="1">INDEX(Abilities[Special Effect], BK63)</f>
        <v>Unlucky</v>
      </c>
      <c r="BR63" t="b" cm="1">
        <f t="array" aca="1" ref="BR63" ca="1">RAND() &lt;INDEX(Abilities[Effect Chance], BK63)*AZ63/100</f>
        <v>0</v>
      </c>
      <c r="BS63" t="str">
        <f t="shared" ca="1" si="24"/>
        <v/>
      </c>
      <c r="BT63" s="14">
        <f t="shared" ca="1" si="25"/>
        <v>30.783424105486898</v>
      </c>
      <c r="BU63" t="b">
        <f t="shared" ca="1" si="26"/>
        <v>0</v>
      </c>
      <c r="BV63" t="b">
        <f ca="1">AND(BU63, AS63=COUNTA(Parties[Opponent Party]))</f>
        <v>0</v>
      </c>
      <c r="BW63" s="14" cm="1">
        <f t="array" aca="1" ref="BW63" ca="1">INDEX(ElementMultiplier, AA63, BA63)*100/AY63</f>
        <v>1</v>
      </c>
      <c r="BX63" s="18">
        <f t="shared" ca="1" si="1"/>
        <v>34</v>
      </c>
      <c r="BY63" s="18">
        <f t="shared" ca="1" si="2"/>
        <v>29</v>
      </c>
      <c r="BZ63" s="18">
        <f t="shared" ca="1" si="27"/>
        <v>117</v>
      </c>
      <c r="CA63" s="18">
        <f t="shared" ca="1" si="28"/>
        <v>105</v>
      </c>
      <c r="CB63" s="18">
        <f t="shared" ca="1" si="29"/>
        <v>100</v>
      </c>
      <c r="CC63" s="18">
        <f t="shared" ca="1" si="30"/>
        <v>100</v>
      </c>
      <c r="CD63" t="str">
        <f t="shared" ca="1" si="31"/>
        <v/>
      </c>
    </row>
    <row r="64" spans="8:82" x14ac:dyDescent="0.25">
      <c r="H64">
        <f t="shared" ca="1" si="3"/>
        <v>1</v>
      </c>
      <c r="I64" cm="1">
        <f t="array" aca="1" ref="I64" ca="1">IF(H64=H63, I63, INDEX(Parties[Player ID], H64))</f>
        <v>5</v>
      </c>
      <c r="J64" t="str" cm="1">
        <f t="array" aca="1" ref="J64" ca="1">IF(I64=I63,J63, INDEX(Monsters[Name], I64))</f>
        <v>Gunome</v>
      </c>
      <c r="K64" cm="1">
        <f t="array" aca="1" ref="K64" ca="1">IF(AND($H64=$H63, CD63=""), AN63, INDEX(Monsters[Health], $I64))</f>
        <v>46</v>
      </c>
      <c r="L64" cm="1">
        <f t="array" aca="1" ref="L64" ca="1">IF(AND($H64=$H63, $CD63=""), AO63, INDEX(Monsters[Stamina], $I64))</f>
        <v>8</v>
      </c>
      <c r="M64" s="18" cm="1">
        <f t="array" aca="1" ref="M64" ca="1">IF(AND($H64=$H63, $CD63=""), AP63, INDEX(Monsters[Attack], $I64))</f>
        <v>242</v>
      </c>
      <c r="N64" s="18" cm="1">
        <f t="array" aca="1" ref="N64" ca="1">IF(AND($H64=$H63, $CD63=""), AQ63, INDEX(Monsters[Defense], $I64))</f>
        <v>102</v>
      </c>
      <c r="O64" s="18" cm="1">
        <f t="array" aca="1" ref="O64" ca="1">IF(AND($H64=$H63, $CD63=""), AR63, INDEX(Monsters[Luck], $I64))</f>
        <v>110</v>
      </c>
      <c r="P64" cm="1">
        <f t="array" aca="1" ref="P64" ca="1">IF(I64=I63, P63, MATCH(INDEX(Monsters[Element], I64), Elements, 0))</f>
        <v>5</v>
      </c>
      <c r="Q64" s="4" cm="1">
        <f t="array" aca="1" ref="Q64" ca="1">INDEX(Monsters[Chance to Use 2], I64)</f>
        <v>0.4</v>
      </c>
      <c r="R64" cm="1">
        <f t="array" aca="1" ref="R64" ca="1">INDEX(Monsters[Ability 1 ID], I64)</f>
        <v>9</v>
      </c>
      <c r="S64" cm="1">
        <f t="array" aca="1" ref="S64" ca="1">INDEX(Monsters[Ability 2 ID], I64)</f>
        <v>10</v>
      </c>
      <c r="T64" cm="1">
        <f t="array" aca="1" ref="T64" ca="1">INDEX(Abilities[Stamina Cost], R64)</f>
        <v>5</v>
      </c>
      <c r="U64" cm="1">
        <f t="array" aca="1" ref="U64" ca="1">INDEX(Abilities[Stamina Cost], S64)</f>
        <v>12</v>
      </c>
      <c r="V64">
        <f t="shared" ca="1" si="4"/>
        <v>1</v>
      </c>
      <c r="W64">
        <f t="shared" ca="1" si="5"/>
        <v>5</v>
      </c>
      <c r="X64">
        <f t="shared" ca="1" si="6"/>
        <v>12</v>
      </c>
      <c r="Y64">
        <f t="shared" ca="1" si="7"/>
        <v>1</v>
      </c>
      <c r="Z64">
        <f t="shared" ca="1" si="8"/>
        <v>9</v>
      </c>
      <c r="AA64" s="18" cm="1">
        <f t="array" aca="1" ref="AA64" ca="1">INDEX(Abilities[Element ID], $Z64)</f>
        <v>5</v>
      </c>
      <c r="AB64" s="18" cm="1">
        <f t="array" aca="1" ref="AB64" ca="1">INDEX(Abilities[Stamina Cost], $Z64)</f>
        <v>5</v>
      </c>
      <c r="AC64" s="18" cm="1">
        <f t="array" aca="1" ref="AC64" ca="1">INDEX(Abilities[Min Damage], $Z64)</f>
        <v>11</v>
      </c>
      <c r="AD64" s="18" cm="1">
        <f t="array" aca="1" ref="AD64" ca="1">INDEX(Abilities[Max Damage], $Z64)</f>
        <v>16</v>
      </c>
      <c r="AE64" s="14">
        <f t="shared" ca="1" si="9"/>
        <v>31.566672912267112</v>
      </c>
      <c r="AF64" t="str" cm="1">
        <f t="array" aca="1" ref="AF64" ca="1">INDEX(Abilities[Special Effect], Z64)</f>
        <v>Vampire</v>
      </c>
      <c r="AG64" t="b" cm="1">
        <f t="array" aca="1" ref="AG64" ca="1">RAND() &lt;INDEX(Abilities[Effect Chance], Z64)*O64/100</f>
        <v>1</v>
      </c>
      <c r="AH64" t="str">
        <f t="shared" ca="1" si="10"/>
        <v>Vampire</v>
      </c>
      <c r="AI64" s="14">
        <f t="shared" ca="1" si="11"/>
        <v>31.566672912267112</v>
      </c>
      <c r="AJ64" t="b">
        <f t="shared" ca="1" si="12"/>
        <v>1</v>
      </c>
      <c r="AK64" t="b">
        <f ca="1">AND(AJ64, H64=COUNTA(Parties[Player Party]))</f>
        <v>0</v>
      </c>
      <c r="AL64" s="14" cm="1">
        <f t="array" aca="1" ref="AL64" ca="1">INDEX(ElementMultiplier, BL64, P64)*100/N64</f>
        <v>0.98039215686274506</v>
      </c>
      <c r="AM64" s="14">
        <f t="shared" ca="1" si="0"/>
        <v>11</v>
      </c>
      <c r="AN64" s="18">
        <f t="shared" ca="1" si="32"/>
        <v>51</v>
      </c>
      <c r="AO64" s="18">
        <f t="shared" ca="1" si="13"/>
        <v>3</v>
      </c>
      <c r="AP64" s="18">
        <f t="shared" ca="1" si="14"/>
        <v>242</v>
      </c>
      <c r="AQ64" s="18">
        <f t="shared" ca="1" si="15"/>
        <v>92</v>
      </c>
      <c r="AR64" s="18">
        <f t="shared" ca="1" si="16"/>
        <v>110</v>
      </c>
      <c r="AS64">
        <f t="shared" ca="1" si="17"/>
        <v>2</v>
      </c>
      <c r="AT64" cm="1">
        <f t="array" aca="1" ref="AT64" ca="1">IF(AS64=AS63, AT63, INDEX(Parties[Opponent ID], AS64))</f>
        <v>1</v>
      </c>
      <c r="AU64" t="str" cm="1">
        <f t="array" aca="1" ref="AU64" ca="1">IF(AT64=AT63,AU63, INDEX(Monsters[Name], AT64))</f>
        <v>Gnives</v>
      </c>
      <c r="AV64" cm="1">
        <f t="array" aca="1" ref="AV64" ca="1">IF(AND($AS64=$AS63, $CD63=""), BY63, INDEX(Monsters[Health], $AT64))</f>
        <v>29</v>
      </c>
      <c r="AW64" cm="1">
        <f t="array" aca="1" ref="AW64" ca="1">IF(AND($AS64=$AS63, $CD63=""), BZ63, INDEX(Monsters[Stamina], $AT64))</f>
        <v>117</v>
      </c>
      <c r="AX64" s="18" cm="1">
        <f t="array" aca="1" ref="AX64" ca="1">IF(AND($AS64=$AS63, $CD63=""), CA63, INDEX(Monsters[Attack], $AT64))</f>
        <v>105</v>
      </c>
      <c r="AY64" s="18" cm="1">
        <f t="array" aca="1" ref="AY64" ca="1">IF(AND($AS64=$AS63, $CD63=""), CB63, INDEX(Monsters[Defense], $AT64))</f>
        <v>100</v>
      </c>
      <c r="AZ64" s="18" cm="1">
        <f t="array" aca="1" ref="AZ64" ca="1">IF(AND($AS64=$AS63, $CD63=""), CC63, INDEX(Monsters[Luck], $AT64))</f>
        <v>100</v>
      </c>
      <c r="BA64" cm="1">
        <f t="array" aca="1" ref="BA64" ca="1">IF(AT64=AT63, BA63, MATCH(INDEX(Monsters[Element], AT64), Elements, 0))</f>
        <v>1</v>
      </c>
      <c r="BB64" s="4" cm="1">
        <f t="array" aca="1" ref="BB64" ca="1">INDEX(Monsters[Chance to Use 2], AT64)</f>
        <v>0.65</v>
      </c>
      <c r="BC64" cm="1">
        <f t="array" aca="1" ref="BC64" ca="1">INDEX(Monsters[Ability 1 ID], AT64)</f>
        <v>18</v>
      </c>
      <c r="BD64" cm="1">
        <f t="array" aca="1" ref="BD64" ca="1">INDEX(Monsters[Ability 2 ID], AT64)</f>
        <v>2</v>
      </c>
      <c r="BE64" cm="1">
        <f t="array" aca="1" ref="BE64" ca="1">INDEX(Abilities[Stamina Cost], BC64)</f>
        <v>25</v>
      </c>
      <c r="BF64" cm="1">
        <f t="array" aca="1" ref="BF64" ca="1">INDEX(Abilities[Stamina Cost], BD64)</f>
        <v>3</v>
      </c>
      <c r="BG64">
        <f t="shared" ca="1" si="18"/>
        <v>2</v>
      </c>
      <c r="BH64">
        <f t="shared" ca="1" si="19"/>
        <v>3</v>
      </c>
      <c r="BI64">
        <f t="shared" ca="1" si="20"/>
        <v>25</v>
      </c>
      <c r="BJ64">
        <f t="shared" ca="1" si="21"/>
        <v>2</v>
      </c>
      <c r="BK64">
        <f t="shared" ca="1" si="22"/>
        <v>2</v>
      </c>
      <c r="BL64" s="18" cm="1">
        <f t="array" aca="1" ref="BL64" ca="1">INDEX(Abilities[Element ID], $BK64)</f>
        <v>1</v>
      </c>
      <c r="BM64" s="18" cm="1">
        <f t="array" aca="1" ref="BM64" ca="1">INDEX(Abilities[Stamina Cost], $BK64)</f>
        <v>3</v>
      </c>
      <c r="BN64" s="18" cm="1">
        <f t="array" aca="1" ref="BN64" ca="1">INDEX(Abilities[Min Damage], $BK64)</f>
        <v>8</v>
      </c>
      <c r="BO64" s="18" cm="1">
        <f t="array" aca="1" ref="BO64" ca="1">INDEX(Abilities[Max Damage], $BK64)</f>
        <v>13</v>
      </c>
      <c r="BP64" s="14">
        <f t="shared" ca="1" si="23"/>
        <v>10.63122882389732</v>
      </c>
      <c r="BQ64" t="str" cm="1">
        <f t="array" aca="1" ref="BQ64" ca="1">INDEX(Abilities[Special Effect], BK64)</f>
        <v>Sunder</v>
      </c>
      <c r="BR64" t="b" cm="1">
        <f t="array" aca="1" ref="BR64" ca="1">RAND() &lt;INDEX(Abilities[Effect Chance], BK64)*AZ64/100</f>
        <v>1</v>
      </c>
      <c r="BS64" t="str">
        <f t="shared" ca="1" si="24"/>
        <v>Sunder</v>
      </c>
      <c r="BT64" s="14">
        <f t="shared" ca="1" si="25"/>
        <v>10.63122882389732</v>
      </c>
      <c r="BU64" t="b">
        <f t="shared" ca="1" si="26"/>
        <v>1</v>
      </c>
      <c r="BV64" t="b">
        <f ca="1">AND(BU64, AS64=COUNTA(Parties[Opponent Party]))</f>
        <v>0</v>
      </c>
      <c r="BW64" s="14" cm="1">
        <f t="array" aca="1" ref="BW64" ca="1">INDEX(ElementMultiplier, AA64, BA64)*100/AY64</f>
        <v>1</v>
      </c>
      <c r="BX64" s="18">
        <f t="shared" ca="1" si="1"/>
        <v>32</v>
      </c>
      <c r="BY64" s="18">
        <f t="shared" ca="1" si="2"/>
        <v>0</v>
      </c>
      <c r="BZ64" s="18">
        <f t="shared" ca="1" si="27"/>
        <v>114</v>
      </c>
      <c r="CA64" s="18">
        <f t="shared" ca="1" si="28"/>
        <v>105</v>
      </c>
      <c r="CB64" s="18">
        <f t="shared" ca="1" si="29"/>
        <v>100</v>
      </c>
      <c r="CC64" s="18">
        <f t="shared" ca="1" si="30"/>
        <v>100</v>
      </c>
      <c r="CD64" t="str">
        <f t="shared" ca="1" si="31"/>
        <v/>
      </c>
    </row>
    <row r="65" spans="6:82" x14ac:dyDescent="0.25">
      <c r="H65">
        <f t="shared" ca="1" si="3"/>
        <v>2</v>
      </c>
      <c r="I65" cm="1">
        <f t="array" aca="1" ref="I65" ca="1">IF(H65=H64, I64, INDEX(Parties[Player ID], H65))</f>
        <v>8</v>
      </c>
      <c r="J65" t="str" cm="1">
        <f t="array" aca="1" ref="J65" ca="1">IF(I65=I64,J64, INDEX(Monsters[Name], I65))</f>
        <v>EFUP Gnome (Extrodinary Fantasical Ultra Pretty Gnome)</v>
      </c>
      <c r="K65" cm="1">
        <f t="array" aca="1" ref="K65" ca="1">IF(AND($H65=$H64, CD64=""), AN64, INDEX(Monsters[Health], $I65))</f>
        <v>110</v>
      </c>
      <c r="L65" cm="1">
        <f t="array" aca="1" ref="L65" ca="1">IF(AND($H65=$H64, $CD64=""), AO64, INDEX(Monsters[Stamina], $I65))</f>
        <v>200</v>
      </c>
      <c r="M65" s="18" cm="1">
        <f t="array" aca="1" ref="M65" ca="1">IF(AND($H65=$H64, $CD64=""), AP64, INDEX(Monsters[Attack], $I65))</f>
        <v>80</v>
      </c>
      <c r="N65" s="18" cm="1">
        <f t="array" aca="1" ref="N65" ca="1">IF(AND($H65=$H64, $CD64=""), AQ64, INDEX(Monsters[Defense], $I65))</f>
        <v>95</v>
      </c>
      <c r="O65" s="18" cm="1">
        <f t="array" aca="1" ref="O65" ca="1">IF(AND($H65=$H64, $CD64=""), AR64, INDEX(Monsters[Luck], $I65))</f>
        <v>100</v>
      </c>
      <c r="P65" cm="1">
        <f t="array" aca="1" ref="P65" ca="1">IF(I65=I64, P64, MATCH(INDEX(Monsters[Element], I65), Elements, 0))</f>
        <v>2</v>
      </c>
      <c r="Q65" s="4" cm="1">
        <f t="array" aca="1" ref="Q65" ca="1">INDEX(Monsters[Chance to Use 2], I65)</f>
        <v>0.8</v>
      </c>
      <c r="R65" cm="1">
        <f t="array" aca="1" ref="R65" ca="1">INDEX(Monsters[Ability 1 ID], I65)</f>
        <v>14</v>
      </c>
      <c r="S65" cm="1">
        <f t="array" aca="1" ref="S65" ca="1">INDEX(Monsters[Ability 2 ID], I65)</f>
        <v>11</v>
      </c>
      <c r="T65" cm="1">
        <f t="array" aca="1" ref="T65" ca="1">INDEX(Abilities[Stamina Cost], R65)</f>
        <v>20</v>
      </c>
      <c r="U65" cm="1">
        <f t="array" aca="1" ref="U65" ca="1">INDEX(Abilities[Stamina Cost], S65)</f>
        <v>10</v>
      </c>
      <c r="V65">
        <f t="shared" ca="1" si="4"/>
        <v>2</v>
      </c>
      <c r="W65">
        <f t="shared" ca="1" si="5"/>
        <v>10</v>
      </c>
      <c r="X65">
        <f t="shared" ca="1" si="6"/>
        <v>20</v>
      </c>
      <c r="Y65">
        <f t="shared" ca="1" si="7"/>
        <v>1</v>
      </c>
      <c r="Z65">
        <f t="shared" ca="1" si="8"/>
        <v>14</v>
      </c>
      <c r="AA65" s="18" cm="1">
        <f t="array" aca="1" ref="AA65" ca="1">INDEX(Abilities[Element ID], $Z65)</f>
        <v>2</v>
      </c>
      <c r="AB65" s="18" cm="1">
        <f t="array" aca="1" ref="AB65" ca="1">INDEX(Abilities[Stamina Cost], $Z65)</f>
        <v>20</v>
      </c>
      <c r="AC65" s="18" cm="1">
        <f t="array" aca="1" ref="AC65" ca="1">INDEX(Abilities[Min Damage], $Z65)</f>
        <v>10</v>
      </c>
      <c r="AD65" s="18" cm="1">
        <f t="array" aca="1" ref="AD65" ca="1">INDEX(Abilities[Max Damage], $Z65)</f>
        <v>25</v>
      </c>
      <c r="AE65" s="14">
        <f t="shared" ca="1" si="9"/>
        <v>13.315028692351293</v>
      </c>
      <c r="AF65" t="str" cm="1">
        <f t="array" aca="1" ref="AF65" ca="1">INDEX(Abilities[Special Effect], Z65)</f>
        <v>Fortify</v>
      </c>
      <c r="AG65" t="b" cm="1">
        <f t="array" aca="1" ref="AG65" ca="1">RAND() &lt;INDEX(Abilities[Effect Chance], Z65)*O65/100</f>
        <v>1</v>
      </c>
      <c r="AH65" t="str">
        <f t="shared" ca="1" si="10"/>
        <v>Fortify</v>
      </c>
      <c r="AI65" s="14">
        <f t="shared" ca="1" si="11"/>
        <v>13.315028692351293</v>
      </c>
      <c r="AJ65" t="b">
        <f t="shared" ca="1" si="12"/>
        <v>0</v>
      </c>
      <c r="AK65" t="b">
        <f ca="1">AND(AJ65, H65=COUNTA(Parties[Player Party]))</f>
        <v>0</v>
      </c>
      <c r="AL65" s="14" cm="1">
        <f t="array" aca="1" ref="AL65" ca="1">INDEX(ElementMultiplier, BL65, P65)*100/N65</f>
        <v>2.1052631578947367</v>
      </c>
      <c r="AM65" s="14">
        <f t="shared" ca="1" si="0"/>
        <v>18</v>
      </c>
      <c r="AN65" s="18">
        <f t="shared" ca="1" si="32"/>
        <v>92</v>
      </c>
      <c r="AO65" s="18">
        <f t="shared" ca="1" si="13"/>
        <v>180</v>
      </c>
      <c r="AP65" s="18">
        <f t="shared" ca="1" si="14"/>
        <v>80</v>
      </c>
      <c r="AQ65" s="18">
        <f t="shared" ca="1" si="15"/>
        <v>105</v>
      </c>
      <c r="AR65" s="18">
        <f t="shared" ca="1" si="16"/>
        <v>100</v>
      </c>
      <c r="AS65">
        <f t="shared" ca="1" si="17"/>
        <v>3</v>
      </c>
      <c r="AT65" cm="1">
        <f t="array" aca="1" ref="AT65" ca="1">IF(AS65=AS64, AT64, INDEX(Parties[Opponent ID], AS65))</f>
        <v>11</v>
      </c>
      <c r="AU65" t="str" cm="1">
        <f t="array" aca="1" ref="AU65" ca="1">IF(AT65=AT64,AU64, INDEX(Monsters[Name], AT65))</f>
        <v>Gneaver</v>
      </c>
      <c r="AV65" cm="1">
        <f t="array" aca="1" ref="AV65" ca="1">IF(AND($AS65=$AS64, $CD64=""), BY64, INDEX(Monsters[Health], $AT65))</f>
        <v>120</v>
      </c>
      <c r="AW65" cm="1">
        <f t="array" aca="1" ref="AW65" ca="1">IF(AND($AS65=$AS64, $CD64=""), BZ64, INDEX(Monsters[Stamina], $AT65))</f>
        <v>107</v>
      </c>
      <c r="AX65" s="18" cm="1">
        <f t="array" aca="1" ref="AX65" ca="1">IF(AND($AS65=$AS64, $CD64=""), CA64, INDEX(Monsters[Attack], $AT65))</f>
        <v>110</v>
      </c>
      <c r="AY65" s="18" cm="1">
        <f t="array" aca="1" ref="AY65" ca="1">IF(AND($AS65=$AS64, $CD64=""), CB64, INDEX(Monsters[Defense], $AT65))</f>
        <v>80</v>
      </c>
      <c r="AZ65" s="18" cm="1">
        <f t="array" aca="1" ref="AZ65" ca="1">IF(AND($AS65=$AS64, $CD64=""), CC64, INDEX(Monsters[Luck], $AT65))</f>
        <v>100</v>
      </c>
      <c r="BA65" cm="1">
        <f t="array" aca="1" ref="BA65" ca="1">IF(AT65=AT64, BA64, MATCH(INDEX(Monsters[Element], AT65), Elements, 0))</f>
        <v>4</v>
      </c>
      <c r="BB65" s="4" cm="1">
        <f t="array" aca="1" ref="BB65" ca="1">INDEX(Monsters[Chance to Use 2], AT65)</f>
        <v>0.25</v>
      </c>
      <c r="BC65" cm="1">
        <f t="array" aca="1" ref="BC65" ca="1">INDEX(Monsters[Ability 1 ID], AT65)</f>
        <v>1</v>
      </c>
      <c r="BD65" cm="1">
        <f t="array" aca="1" ref="BD65" ca="1">INDEX(Monsters[Ability 2 ID], AT65)</f>
        <v>2</v>
      </c>
      <c r="BE65" cm="1">
        <f t="array" aca="1" ref="BE65" ca="1">INDEX(Abilities[Stamina Cost], BC65)</f>
        <v>5</v>
      </c>
      <c r="BF65" cm="1">
        <f t="array" aca="1" ref="BF65" ca="1">INDEX(Abilities[Stamina Cost], BD65)</f>
        <v>3</v>
      </c>
      <c r="BG65">
        <f t="shared" ca="1" si="18"/>
        <v>2</v>
      </c>
      <c r="BH65">
        <f t="shared" ca="1" si="19"/>
        <v>3</v>
      </c>
      <c r="BI65">
        <f t="shared" ca="1" si="20"/>
        <v>5</v>
      </c>
      <c r="BJ65">
        <f t="shared" ca="1" si="21"/>
        <v>1</v>
      </c>
      <c r="BK65">
        <f t="shared" ca="1" si="22"/>
        <v>1</v>
      </c>
      <c r="BL65" s="18" cm="1">
        <f t="array" aca="1" ref="BL65" ca="1">INDEX(Abilities[Element ID], $BK65)</f>
        <v>4</v>
      </c>
      <c r="BM65" s="18" cm="1">
        <f t="array" aca="1" ref="BM65" ca="1">INDEX(Abilities[Stamina Cost], $BK65)</f>
        <v>5</v>
      </c>
      <c r="BN65" s="18" cm="1">
        <f t="array" aca="1" ref="BN65" ca="1">INDEX(Abilities[Min Damage], $BK65)</f>
        <v>12</v>
      </c>
      <c r="BO65" s="18" cm="1">
        <f t="array" aca="1" ref="BO65" ca="1">INDEX(Abilities[Max Damage], $BK65)</f>
        <v>18</v>
      </c>
      <c r="BP65" s="14">
        <f t="shared" ca="1" si="23"/>
        <v>17.815542347719763</v>
      </c>
      <c r="BQ65" t="str" cm="1">
        <f t="array" aca="1" ref="BQ65" ca="1">INDEX(Abilities[Special Effect], BK65)</f>
        <v>Vampire</v>
      </c>
      <c r="BR65" t="b" cm="1">
        <f t="array" aca="1" ref="BR65" ca="1">RAND() &lt;INDEX(Abilities[Effect Chance], BK65)*AZ65/100</f>
        <v>1</v>
      </c>
      <c r="BS65" t="str">
        <f t="shared" ca="1" si="24"/>
        <v>Vampire</v>
      </c>
      <c r="BT65" s="14">
        <f t="shared" ca="1" si="25"/>
        <v>17.815542347719763</v>
      </c>
      <c r="BU65" t="b">
        <f t="shared" ca="1" si="26"/>
        <v>0</v>
      </c>
      <c r="BV65" t="b">
        <f ca="1">AND(BU65, AS65=COUNTA(Parties[Opponent Party]))</f>
        <v>0</v>
      </c>
      <c r="BW65" s="14" cm="1">
        <f t="array" aca="1" ref="BW65" ca="1">INDEX(ElementMultiplier, AA65, BA65)*100/AY65</f>
        <v>1.5625</v>
      </c>
      <c r="BX65" s="18">
        <f t="shared" ca="1" si="1"/>
        <v>21</v>
      </c>
      <c r="BY65" s="18">
        <f t="shared" ca="1" si="2"/>
        <v>108</v>
      </c>
      <c r="BZ65" s="18">
        <f t="shared" ca="1" si="27"/>
        <v>102</v>
      </c>
      <c r="CA65" s="18">
        <f t="shared" ca="1" si="28"/>
        <v>110</v>
      </c>
      <c r="CB65" s="18">
        <f t="shared" ca="1" si="29"/>
        <v>80</v>
      </c>
      <c r="CC65" s="18">
        <f t="shared" ca="1" si="30"/>
        <v>100</v>
      </c>
      <c r="CD65" t="str">
        <f t="shared" ca="1" si="31"/>
        <v/>
      </c>
    </row>
    <row r="66" spans="6:82" x14ac:dyDescent="0.25">
      <c r="H66">
        <f t="shared" ca="1" si="3"/>
        <v>2</v>
      </c>
      <c r="I66" cm="1">
        <f t="array" aca="1" ref="I66" ca="1">IF(H66=H65, I65, INDEX(Parties[Player ID], H66))</f>
        <v>8</v>
      </c>
      <c r="J66" t="str" cm="1">
        <f t="array" aca="1" ref="J66" ca="1">IF(I66=I65,J65, INDEX(Monsters[Name], I66))</f>
        <v>EFUP Gnome (Extrodinary Fantasical Ultra Pretty Gnome)</v>
      </c>
      <c r="K66" cm="1">
        <f t="array" aca="1" ref="K66" ca="1">IF(AND($H66=$H65, CD65=""), AN65, INDEX(Monsters[Health], $I66))</f>
        <v>92</v>
      </c>
      <c r="L66" cm="1">
        <f t="array" aca="1" ref="L66" ca="1">IF(AND($H66=$H65, $CD65=""), AO65, INDEX(Monsters[Stamina], $I66))</f>
        <v>180</v>
      </c>
      <c r="M66" s="18" cm="1">
        <f t="array" aca="1" ref="M66" ca="1">IF(AND($H66=$H65, $CD65=""), AP65, INDEX(Monsters[Attack], $I66))</f>
        <v>80</v>
      </c>
      <c r="N66" s="18" cm="1">
        <f t="array" aca="1" ref="N66" ca="1">IF(AND($H66=$H65, $CD65=""), AQ65, INDEX(Monsters[Defense], $I66))</f>
        <v>105</v>
      </c>
      <c r="O66" s="18" cm="1">
        <f t="array" aca="1" ref="O66" ca="1">IF(AND($H66=$H65, $CD65=""), AR65, INDEX(Monsters[Luck], $I66))</f>
        <v>100</v>
      </c>
      <c r="P66" cm="1">
        <f t="array" aca="1" ref="P66" ca="1">IF(I66=I65, P65, MATCH(INDEX(Monsters[Element], I66), Elements, 0))</f>
        <v>2</v>
      </c>
      <c r="Q66" s="4" cm="1">
        <f t="array" aca="1" ref="Q66" ca="1">INDEX(Monsters[Chance to Use 2], I66)</f>
        <v>0.8</v>
      </c>
      <c r="R66" cm="1">
        <f t="array" aca="1" ref="R66" ca="1">INDEX(Monsters[Ability 1 ID], I66)</f>
        <v>14</v>
      </c>
      <c r="S66" cm="1">
        <f t="array" aca="1" ref="S66" ca="1">INDEX(Monsters[Ability 2 ID], I66)</f>
        <v>11</v>
      </c>
      <c r="T66" cm="1">
        <f t="array" aca="1" ref="T66" ca="1">INDEX(Abilities[Stamina Cost], R66)</f>
        <v>20</v>
      </c>
      <c r="U66" cm="1">
        <f t="array" aca="1" ref="U66" ca="1">INDEX(Abilities[Stamina Cost], S66)</f>
        <v>10</v>
      </c>
      <c r="V66">
        <f t="shared" ca="1" si="4"/>
        <v>2</v>
      </c>
      <c r="W66">
        <f t="shared" ca="1" si="5"/>
        <v>10</v>
      </c>
      <c r="X66">
        <f t="shared" ca="1" si="6"/>
        <v>20</v>
      </c>
      <c r="Y66">
        <f t="shared" ca="1" si="7"/>
        <v>2</v>
      </c>
      <c r="Z66">
        <f t="shared" ca="1" si="8"/>
        <v>11</v>
      </c>
      <c r="AA66" s="18" cm="1">
        <f t="array" aca="1" ref="AA66" ca="1">INDEX(Abilities[Element ID], $Z66)</f>
        <v>2</v>
      </c>
      <c r="AB66" s="18" cm="1">
        <f t="array" aca="1" ref="AB66" ca="1">INDEX(Abilities[Stamina Cost], $Z66)</f>
        <v>10</v>
      </c>
      <c r="AC66" s="18" cm="1">
        <f t="array" aca="1" ref="AC66" ca="1">INDEX(Abilities[Min Damage], $Z66)</f>
        <v>10</v>
      </c>
      <c r="AD66" s="18" cm="1">
        <f t="array" aca="1" ref="AD66" ca="1">INDEX(Abilities[Max Damage], $Z66)</f>
        <v>22</v>
      </c>
      <c r="AE66" s="14">
        <f t="shared" ca="1" si="9"/>
        <v>12.166089310994284</v>
      </c>
      <c r="AF66" t="str" cm="1">
        <f t="array" aca="1" ref="AF66" ca="1">INDEX(Abilities[Special Effect], Z66)</f>
        <v>Vampire</v>
      </c>
      <c r="AG66" t="b" cm="1">
        <f t="array" aca="1" ref="AG66" ca="1">RAND() &lt;INDEX(Abilities[Effect Chance], Z66)*O66/100</f>
        <v>0</v>
      </c>
      <c r="AH66" t="str">
        <f t="shared" ca="1" si="10"/>
        <v/>
      </c>
      <c r="AI66" s="14">
        <f t="shared" ca="1" si="11"/>
        <v>12.166089310994284</v>
      </c>
      <c r="AJ66" t="b">
        <f t="shared" ca="1" si="12"/>
        <v>0</v>
      </c>
      <c r="AK66" t="b">
        <f ca="1">AND(AJ66, H66=COUNTA(Parties[Player Party]))</f>
        <v>0</v>
      </c>
      <c r="AL66" s="14" cm="1">
        <f t="array" aca="1" ref="AL66" ca="1">INDEX(ElementMultiplier, BL66, P66)*100/N66</f>
        <v>1.9047619047619047</v>
      </c>
      <c r="AM66" s="14">
        <f t="shared" ca="1" si="0"/>
        <v>14</v>
      </c>
      <c r="AN66" s="18">
        <f t="shared" ca="1" si="32"/>
        <v>78</v>
      </c>
      <c r="AO66" s="18">
        <f t="shared" ca="1" si="13"/>
        <v>170</v>
      </c>
      <c r="AP66" s="18">
        <f t="shared" ca="1" si="14"/>
        <v>80</v>
      </c>
      <c r="AQ66" s="18">
        <f t="shared" ca="1" si="15"/>
        <v>105</v>
      </c>
      <c r="AR66" s="18">
        <f t="shared" ca="1" si="16"/>
        <v>100</v>
      </c>
      <c r="AS66">
        <f t="shared" ca="1" si="17"/>
        <v>3</v>
      </c>
      <c r="AT66" cm="1">
        <f t="array" aca="1" ref="AT66" ca="1">IF(AS66=AS65, AT65, INDEX(Parties[Opponent ID], AS66))</f>
        <v>11</v>
      </c>
      <c r="AU66" t="str" cm="1">
        <f t="array" aca="1" ref="AU66" ca="1">IF(AT66=AT65,AU65, INDEX(Monsters[Name], AT66))</f>
        <v>Gneaver</v>
      </c>
      <c r="AV66" cm="1">
        <f t="array" aca="1" ref="AV66" ca="1">IF(AND($AS66=$AS65, $CD65=""), BY65, INDEX(Monsters[Health], $AT66))</f>
        <v>108</v>
      </c>
      <c r="AW66" cm="1">
        <f t="array" aca="1" ref="AW66" ca="1">IF(AND($AS66=$AS65, $CD65=""), BZ65, INDEX(Monsters[Stamina], $AT66))</f>
        <v>102</v>
      </c>
      <c r="AX66" s="18" cm="1">
        <f t="array" aca="1" ref="AX66" ca="1">IF(AND($AS66=$AS65, $CD65=""), CA65, INDEX(Monsters[Attack], $AT66))</f>
        <v>110</v>
      </c>
      <c r="AY66" s="18" cm="1">
        <f t="array" aca="1" ref="AY66" ca="1">IF(AND($AS66=$AS65, $CD65=""), CB65, INDEX(Monsters[Defense], $AT66))</f>
        <v>80</v>
      </c>
      <c r="AZ66" s="18" cm="1">
        <f t="array" aca="1" ref="AZ66" ca="1">IF(AND($AS66=$AS65, $CD65=""), CC65, INDEX(Monsters[Luck], $AT66))</f>
        <v>100</v>
      </c>
      <c r="BA66" cm="1">
        <f t="array" aca="1" ref="BA66" ca="1">IF(AT66=AT65, BA65, MATCH(INDEX(Monsters[Element], AT66), Elements, 0))</f>
        <v>4</v>
      </c>
      <c r="BB66" s="4" cm="1">
        <f t="array" aca="1" ref="BB66" ca="1">INDEX(Monsters[Chance to Use 2], AT66)</f>
        <v>0.25</v>
      </c>
      <c r="BC66" cm="1">
        <f t="array" aca="1" ref="BC66" ca="1">INDEX(Monsters[Ability 1 ID], AT66)</f>
        <v>1</v>
      </c>
      <c r="BD66" cm="1">
        <f t="array" aca="1" ref="BD66" ca="1">INDEX(Monsters[Ability 2 ID], AT66)</f>
        <v>2</v>
      </c>
      <c r="BE66" cm="1">
        <f t="array" aca="1" ref="BE66" ca="1">INDEX(Abilities[Stamina Cost], BC66)</f>
        <v>5</v>
      </c>
      <c r="BF66" cm="1">
        <f t="array" aca="1" ref="BF66" ca="1">INDEX(Abilities[Stamina Cost], BD66)</f>
        <v>3</v>
      </c>
      <c r="BG66">
        <f t="shared" ca="1" si="18"/>
        <v>2</v>
      </c>
      <c r="BH66">
        <f t="shared" ca="1" si="19"/>
        <v>3</v>
      </c>
      <c r="BI66">
        <f t="shared" ca="1" si="20"/>
        <v>5</v>
      </c>
      <c r="BJ66">
        <f t="shared" ca="1" si="21"/>
        <v>1</v>
      </c>
      <c r="BK66">
        <f t="shared" ca="1" si="22"/>
        <v>1</v>
      </c>
      <c r="BL66" s="18" cm="1">
        <f t="array" aca="1" ref="BL66" ca="1">INDEX(Abilities[Element ID], $BK66)</f>
        <v>4</v>
      </c>
      <c r="BM66" s="18" cm="1">
        <f t="array" aca="1" ref="BM66" ca="1">INDEX(Abilities[Stamina Cost], $BK66)</f>
        <v>5</v>
      </c>
      <c r="BN66" s="18" cm="1">
        <f t="array" aca="1" ref="BN66" ca="1">INDEX(Abilities[Min Damage], $BK66)</f>
        <v>12</v>
      </c>
      <c r="BO66" s="18" cm="1">
        <f t="array" aca="1" ref="BO66" ca="1">INDEX(Abilities[Max Damage], $BK66)</f>
        <v>18</v>
      </c>
      <c r="BP66" s="14">
        <f t="shared" ca="1" si="23"/>
        <v>14.328395148328251</v>
      </c>
      <c r="BQ66" t="str" cm="1">
        <f t="array" aca="1" ref="BQ66" ca="1">INDEX(Abilities[Special Effect], BK66)</f>
        <v>Vampire</v>
      </c>
      <c r="BR66" t="b" cm="1">
        <f t="array" aca="1" ref="BR66" ca="1">RAND() &lt;INDEX(Abilities[Effect Chance], BK66)*AZ66/100</f>
        <v>1</v>
      </c>
      <c r="BS66" t="str">
        <f t="shared" ca="1" si="24"/>
        <v>Vampire</v>
      </c>
      <c r="BT66" s="14">
        <f t="shared" ca="1" si="25"/>
        <v>14.328395148328251</v>
      </c>
      <c r="BU66" t="b">
        <f t="shared" ca="1" si="26"/>
        <v>0</v>
      </c>
      <c r="BV66" t="b">
        <f ca="1">AND(BU66, AS66=COUNTA(Parties[Opponent Party]))</f>
        <v>0</v>
      </c>
      <c r="BW66" s="14" cm="1">
        <f t="array" aca="1" ref="BW66" ca="1">INDEX(ElementMultiplier, AA66, BA66)*100/AY66</f>
        <v>1.5625</v>
      </c>
      <c r="BX66" s="18">
        <f t="shared" ca="1" si="1"/>
        <v>19</v>
      </c>
      <c r="BY66" s="18">
        <f t="shared" ca="1" si="2"/>
        <v>96</v>
      </c>
      <c r="BZ66" s="18">
        <f t="shared" ca="1" si="27"/>
        <v>97</v>
      </c>
      <c r="CA66" s="18">
        <f t="shared" ca="1" si="28"/>
        <v>110</v>
      </c>
      <c r="CB66" s="18">
        <f t="shared" ca="1" si="29"/>
        <v>80</v>
      </c>
      <c r="CC66" s="18">
        <f t="shared" ca="1" si="30"/>
        <v>100</v>
      </c>
      <c r="CD66" t="str">
        <f t="shared" ca="1" si="31"/>
        <v/>
      </c>
    </row>
    <row r="67" spans="6:82" x14ac:dyDescent="0.25">
      <c r="H67">
        <f t="shared" ca="1" si="3"/>
        <v>2</v>
      </c>
      <c r="I67" cm="1">
        <f t="array" aca="1" ref="I67" ca="1">IF(H67=H66, I66, INDEX(Parties[Player ID], H67))</f>
        <v>8</v>
      </c>
      <c r="J67" t="str" cm="1">
        <f t="array" aca="1" ref="J67" ca="1">IF(I67=I66,J66, INDEX(Monsters[Name], I67))</f>
        <v>EFUP Gnome (Extrodinary Fantasical Ultra Pretty Gnome)</v>
      </c>
      <c r="K67" cm="1">
        <f t="array" aca="1" ref="K67" ca="1">IF(AND($H67=$H66, CD66=""), AN66, INDEX(Monsters[Health], $I67))</f>
        <v>78</v>
      </c>
      <c r="L67" cm="1">
        <f t="array" aca="1" ref="L67" ca="1">IF(AND($H67=$H66, $CD66=""), AO66, INDEX(Monsters[Stamina], $I67))</f>
        <v>170</v>
      </c>
      <c r="M67" s="18" cm="1">
        <f t="array" aca="1" ref="M67" ca="1">IF(AND($H67=$H66, $CD66=""), AP66, INDEX(Monsters[Attack], $I67))</f>
        <v>80</v>
      </c>
      <c r="N67" s="18" cm="1">
        <f t="array" aca="1" ref="N67" ca="1">IF(AND($H67=$H66, $CD66=""), AQ66, INDEX(Monsters[Defense], $I67))</f>
        <v>105</v>
      </c>
      <c r="O67" s="18" cm="1">
        <f t="array" aca="1" ref="O67" ca="1">IF(AND($H67=$H66, $CD66=""), AR66, INDEX(Monsters[Luck], $I67))</f>
        <v>100</v>
      </c>
      <c r="P67" cm="1">
        <f t="array" aca="1" ref="P67" ca="1">IF(I67=I66, P66, MATCH(INDEX(Monsters[Element], I67), Elements, 0))</f>
        <v>2</v>
      </c>
      <c r="Q67" s="4" cm="1">
        <f t="array" aca="1" ref="Q67" ca="1">INDEX(Monsters[Chance to Use 2], I67)</f>
        <v>0.8</v>
      </c>
      <c r="R67" cm="1">
        <f t="array" aca="1" ref="R67" ca="1">INDEX(Monsters[Ability 1 ID], I67)</f>
        <v>14</v>
      </c>
      <c r="S67" cm="1">
        <f t="array" aca="1" ref="S67" ca="1">INDEX(Monsters[Ability 2 ID], I67)</f>
        <v>11</v>
      </c>
      <c r="T67" cm="1">
        <f t="array" aca="1" ref="T67" ca="1">INDEX(Abilities[Stamina Cost], R67)</f>
        <v>20</v>
      </c>
      <c r="U67" cm="1">
        <f t="array" aca="1" ref="U67" ca="1">INDEX(Abilities[Stamina Cost], S67)</f>
        <v>10</v>
      </c>
      <c r="V67">
        <f t="shared" ca="1" si="4"/>
        <v>2</v>
      </c>
      <c r="W67">
        <f t="shared" ca="1" si="5"/>
        <v>10</v>
      </c>
      <c r="X67">
        <f t="shared" ca="1" si="6"/>
        <v>20</v>
      </c>
      <c r="Y67">
        <f t="shared" ca="1" si="7"/>
        <v>2</v>
      </c>
      <c r="Z67">
        <f t="shared" ca="1" si="8"/>
        <v>11</v>
      </c>
      <c r="AA67" s="18" cm="1">
        <f t="array" aca="1" ref="AA67" ca="1">INDEX(Abilities[Element ID], $Z67)</f>
        <v>2</v>
      </c>
      <c r="AB67" s="18" cm="1">
        <f t="array" aca="1" ref="AB67" ca="1">INDEX(Abilities[Stamina Cost], $Z67)</f>
        <v>10</v>
      </c>
      <c r="AC67" s="18" cm="1">
        <f t="array" aca="1" ref="AC67" ca="1">INDEX(Abilities[Min Damage], $Z67)</f>
        <v>10</v>
      </c>
      <c r="AD67" s="18" cm="1">
        <f t="array" aca="1" ref="AD67" ca="1">INDEX(Abilities[Max Damage], $Z67)</f>
        <v>22</v>
      </c>
      <c r="AE67" s="14">
        <f t="shared" ca="1" si="9"/>
        <v>16.171260305782901</v>
      </c>
      <c r="AF67" t="str" cm="1">
        <f t="array" aca="1" ref="AF67" ca="1">INDEX(Abilities[Special Effect], Z67)</f>
        <v>Vampire</v>
      </c>
      <c r="AG67" t="b" cm="1">
        <f t="array" aca="1" ref="AG67" ca="1">RAND() &lt;INDEX(Abilities[Effect Chance], Z67)*O67/100</f>
        <v>1</v>
      </c>
      <c r="AH67" t="str">
        <f t="shared" ca="1" si="10"/>
        <v>Vampire</v>
      </c>
      <c r="AI67" s="14">
        <f t="shared" ca="1" si="11"/>
        <v>16.171260305782901</v>
      </c>
      <c r="AJ67" t="b">
        <f t="shared" ca="1" si="12"/>
        <v>0</v>
      </c>
      <c r="AK67" t="b">
        <f ca="1">AND(AJ67, H67=COUNTA(Parties[Player Party]))</f>
        <v>0</v>
      </c>
      <c r="AL67" s="14" cm="1">
        <f t="array" aca="1" ref="AL67" ca="1">INDEX(ElementMultiplier, BL67, P67)*100/N67</f>
        <v>0.95238095238095233</v>
      </c>
      <c r="AM67" s="14">
        <f t="shared" ref="AM67:AM130" ca="1" si="34">ROUND((AL67*(IF(BS67 = "Rage", (AI67*BW67)/2, 0))+BT67), 0)</f>
        <v>11</v>
      </c>
      <c r="AN67" s="18">
        <f t="shared" ca="1" si="32"/>
        <v>79.5</v>
      </c>
      <c r="AO67" s="18">
        <f t="shared" ca="1" si="13"/>
        <v>160</v>
      </c>
      <c r="AP67" s="18">
        <f t="shared" ca="1" si="14"/>
        <v>80</v>
      </c>
      <c r="AQ67" s="18">
        <f t="shared" ca="1" si="15"/>
        <v>105</v>
      </c>
      <c r="AR67" s="18">
        <f t="shared" ca="1" si="16"/>
        <v>100</v>
      </c>
      <c r="AS67">
        <f t="shared" ca="1" si="17"/>
        <v>3</v>
      </c>
      <c r="AT67" cm="1">
        <f t="array" aca="1" ref="AT67" ca="1">IF(AS67=AS66, AT66, INDEX(Parties[Opponent ID], AS67))</f>
        <v>11</v>
      </c>
      <c r="AU67" t="str" cm="1">
        <f t="array" aca="1" ref="AU67" ca="1">IF(AT67=AT66,AU66, INDEX(Monsters[Name], AT67))</f>
        <v>Gneaver</v>
      </c>
      <c r="AV67" cm="1">
        <f t="array" aca="1" ref="AV67" ca="1">IF(AND($AS67=$AS66, $CD66=""), BY66, INDEX(Monsters[Health], $AT67))</f>
        <v>96</v>
      </c>
      <c r="AW67" cm="1">
        <f t="array" aca="1" ref="AW67" ca="1">IF(AND($AS67=$AS66, $CD66=""), BZ66, INDEX(Monsters[Stamina], $AT67))</f>
        <v>97</v>
      </c>
      <c r="AX67" s="18" cm="1">
        <f t="array" aca="1" ref="AX67" ca="1">IF(AND($AS67=$AS66, $CD66=""), CA66, INDEX(Monsters[Attack], $AT67))</f>
        <v>110</v>
      </c>
      <c r="AY67" s="18" cm="1">
        <f t="array" aca="1" ref="AY67" ca="1">IF(AND($AS67=$AS66, $CD66=""), CB66, INDEX(Monsters[Defense], $AT67))</f>
        <v>80</v>
      </c>
      <c r="AZ67" s="18" cm="1">
        <f t="array" aca="1" ref="AZ67" ca="1">IF(AND($AS67=$AS66, $CD66=""), CC66, INDEX(Monsters[Luck], $AT67))</f>
        <v>100</v>
      </c>
      <c r="BA67" cm="1">
        <f t="array" aca="1" ref="BA67" ca="1">IF(AT67=AT66, BA66, MATCH(INDEX(Monsters[Element], AT67), Elements, 0))</f>
        <v>4</v>
      </c>
      <c r="BB67" s="4" cm="1">
        <f t="array" aca="1" ref="BB67" ca="1">INDEX(Monsters[Chance to Use 2], AT67)</f>
        <v>0.25</v>
      </c>
      <c r="BC67" cm="1">
        <f t="array" aca="1" ref="BC67" ca="1">INDEX(Monsters[Ability 1 ID], AT67)</f>
        <v>1</v>
      </c>
      <c r="BD67" cm="1">
        <f t="array" aca="1" ref="BD67" ca="1">INDEX(Monsters[Ability 2 ID], AT67)</f>
        <v>2</v>
      </c>
      <c r="BE67" cm="1">
        <f t="array" aca="1" ref="BE67" ca="1">INDEX(Abilities[Stamina Cost], BC67)</f>
        <v>5</v>
      </c>
      <c r="BF67" cm="1">
        <f t="array" aca="1" ref="BF67" ca="1">INDEX(Abilities[Stamina Cost], BD67)</f>
        <v>3</v>
      </c>
      <c r="BG67">
        <f t="shared" ca="1" si="18"/>
        <v>2</v>
      </c>
      <c r="BH67">
        <f t="shared" ca="1" si="19"/>
        <v>3</v>
      </c>
      <c r="BI67">
        <f t="shared" ca="1" si="20"/>
        <v>5</v>
      </c>
      <c r="BJ67">
        <f t="shared" ca="1" si="21"/>
        <v>2</v>
      </c>
      <c r="BK67">
        <f t="shared" ca="1" si="22"/>
        <v>2</v>
      </c>
      <c r="BL67" s="18" cm="1">
        <f t="array" aca="1" ref="BL67" ca="1">INDEX(Abilities[Element ID], $BK67)</f>
        <v>1</v>
      </c>
      <c r="BM67" s="18" cm="1">
        <f t="array" aca="1" ref="BM67" ca="1">INDEX(Abilities[Stamina Cost], $BK67)</f>
        <v>3</v>
      </c>
      <c r="BN67" s="18" cm="1">
        <f t="array" aca="1" ref="BN67" ca="1">INDEX(Abilities[Min Damage], $BK67)</f>
        <v>8</v>
      </c>
      <c r="BO67" s="18" cm="1">
        <f t="array" aca="1" ref="BO67" ca="1">INDEX(Abilities[Max Damage], $BK67)</f>
        <v>13</v>
      </c>
      <c r="BP67" s="14">
        <f t="shared" ca="1" si="23"/>
        <v>10.929235389954313</v>
      </c>
      <c r="BQ67" t="str" cm="1">
        <f t="array" aca="1" ref="BQ67" ca="1">INDEX(Abilities[Special Effect], BK67)</f>
        <v>Sunder</v>
      </c>
      <c r="BR67" t="b" cm="1">
        <f t="array" aca="1" ref="BR67" ca="1">RAND() &lt;INDEX(Abilities[Effect Chance], BK67)*AZ67/100</f>
        <v>0</v>
      </c>
      <c r="BS67" t="str">
        <f t="shared" ca="1" si="24"/>
        <v/>
      </c>
      <c r="BT67" s="14">
        <f t="shared" ca="1" si="25"/>
        <v>10.929235389954313</v>
      </c>
      <c r="BU67" t="b">
        <f t="shared" ca="1" si="26"/>
        <v>0</v>
      </c>
      <c r="BV67" t="b">
        <f ca="1">AND(BU67, AS67=COUNTA(Parties[Opponent Party]))</f>
        <v>0</v>
      </c>
      <c r="BW67" s="14" cm="1">
        <f t="array" aca="1" ref="BW67" ca="1">INDEX(ElementMultiplier, AA67, BA67)*100/AY67</f>
        <v>1.5625</v>
      </c>
      <c r="BX67" s="18">
        <f t="shared" ref="BX67:BX130" ca="1" si="35">ROUND((IF(AH67 = "Rage", (BT67*AL67)/2, 0)+AI67)*BW67, 0)</f>
        <v>25</v>
      </c>
      <c r="BY67" s="18">
        <f t="shared" ref="BY67:BY130" ca="1" si="36">MAX((AV67+IF(BS67 = "Vampire", AM67/2, 0))-BX67, 0)</f>
        <v>71</v>
      </c>
      <c r="BZ67" s="18">
        <f t="shared" ca="1" si="27"/>
        <v>94</v>
      </c>
      <c r="CA67" s="18">
        <f t="shared" ca="1" si="28"/>
        <v>110</v>
      </c>
      <c r="CB67" s="18">
        <f t="shared" ca="1" si="29"/>
        <v>80</v>
      </c>
      <c r="CC67" s="18">
        <f t="shared" ca="1" si="30"/>
        <v>100</v>
      </c>
      <c r="CD67" t="str">
        <f t="shared" ca="1" si="31"/>
        <v/>
      </c>
    </row>
    <row r="68" spans="6:82" x14ac:dyDescent="0.25">
      <c r="H68">
        <f t="shared" ref="H68:H131" ca="1" si="37">IF($CD67="",IF(AJ67, H67+1, H67), 1)</f>
        <v>2</v>
      </c>
      <c r="I68" cm="1">
        <f t="array" aca="1" ref="I68" ca="1">IF(H68=H67, I67, INDEX(Parties[Player ID], H68))</f>
        <v>8</v>
      </c>
      <c r="J68" t="str" cm="1">
        <f t="array" aca="1" ref="J68" ca="1">IF(I68=I67,J67, INDEX(Monsters[Name], I68))</f>
        <v>EFUP Gnome (Extrodinary Fantasical Ultra Pretty Gnome)</v>
      </c>
      <c r="K68" cm="1">
        <f t="array" aca="1" ref="K68" ca="1">IF(AND($H68=$H67, CD67=""), AN67, INDEX(Monsters[Health], $I68))</f>
        <v>79.5</v>
      </c>
      <c r="L68" cm="1">
        <f t="array" aca="1" ref="L68" ca="1">IF(AND($H68=$H67, $CD67=""), AO67, INDEX(Monsters[Stamina], $I68))</f>
        <v>160</v>
      </c>
      <c r="M68" s="18" cm="1">
        <f t="array" aca="1" ref="M68" ca="1">IF(AND($H68=$H67, $CD67=""), AP67, INDEX(Monsters[Attack], $I68))</f>
        <v>80</v>
      </c>
      <c r="N68" s="18" cm="1">
        <f t="array" aca="1" ref="N68" ca="1">IF(AND($H68=$H67, $CD67=""), AQ67, INDEX(Monsters[Defense], $I68))</f>
        <v>105</v>
      </c>
      <c r="O68" s="18" cm="1">
        <f t="array" aca="1" ref="O68" ca="1">IF(AND($H68=$H67, $CD67=""), AR67, INDEX(Monsters[Luck], $I68))</f>
        <v>100</v>
      </c>
      <c r="P68" cm="1">
        <f t="array" aca="1" ref="P68" ca="1">IF(I68=I67, P67, MATCH(INDEX(Monsters[Element], I68), Elements, 0))</f>
        <v>2</v>
      </c>
      <c r="Q68" s="4" cm="1">
        <f t="array" aca="1" ref="Q68" ca="1">INDEX(Monsters[Chance to Use 2], I68)</f>
        <v>0.8</v>
      </c>
      <c r="R68" cm="1">
        <f t="array" aca="1" ref="R68" ca="1">INDEX(Monsters[Ability 1 ID], I68)</f>
        <v>14</v>
      </c>
      <c r="S68" cm="1">
        <f t="array" aca="1" ref="S68" ca="1">INDEX(Monsters[Ability 2 ID], I68)</f>
        <v>11</v>
      </c>
      <c r="T68" cm="1">
        <f t="array" aca="1" ref="T68" ca="1">INDEX(Abilities[Stamina Cost], R68)</f>
        <v>20</v>
      </c>
      <c r="U68" cm="1">
        <f t="array" aca="1" ref="U68" ca="1">INDEX(Abilities[Stamina Cost], S68)</f>
        <v>10</v>
      </c>
      <c r="V68">
        <f t="shared" ref="V68:V131" ca="1" si="38">IF(T68&lt;=U68, 1, 2)</f>
        <v>2</v>
      </c>
      <c r="W68">
        <f t="shared" ref="W68:W131" ca="1" si="39">MIN(T68:U68)</f>
        <v>10</v>
      </c>
      <c r="X68">
        <f t="shared" ref="X68:X131" ca="1" si="40">MAX(T68:U68)</f>
        <v>20</v>
      </c>
      <c r="Y68">
        <f t="shared" ref="Y68:Y131" ca="1" si="41">IF(L68&lt;X68, V68, 1 + (RAND()&lt;Q68))</f>
        <v>2</v>
      </c>
      <c r="Z68">
        <f t="shared" ref="Z68:Z131" ca="1" si="42">CHOOSE(Y68,R68,S68)</f>
        <v>11</v>
      </c>
      <c r="AA68" s="18" cm="1">
        <f t="array" aca="1" ref="AA68" ca="1">INDEX(Abilities[Element ID], $Z68)</f>
        <v>2</v>
      </c>
      <c r="AB68" s="18" cm="1">
        <f t="array" aca="1" ref="AB68" ca="1">INDEX(Abilities[Stamina Cost], $Z68)</f>
        <v>10</v>
      </c>
      <c r="AC68" s="18" cm="1">
        <f t="array" aca="1" ref="AC68" ca="1">INDEX(Abilities[Min Damage], $Z68)</f>
        <v>10</v>
      </c>
      <c r="AD68" s="18" cm="1">
        <f t="array" aca="1" ref="AD68" ca="1">INDEX(Abilities[Max Damage], $Z68)</f>
        <v>22</v>
      </c>
      <c r="AE68" s="14">
        <f t="shared" ref="AE68:AE131" ca="1" si="43">(AC68+(RAND()+RAND()+RAND())*(AD68-AC68)/3)*M68/100</f>
        <v>13.097470490398873</v>
      </c>
      <c r="AF68" t="str" cm="1">
        <f t="array" aca="1" ref="AF68" ca="1">INDEX(Abilities[Special Effect], Z68)</f>
        <v>Vampire</v>
      </c>
      <c r="AG68" t="b" cm="1">
        <f t="array" aca="1" ref="AG68" ca="1">RAND() &lt;INDEX(Abilities[Effect Chance], Z68)*O68/100</f>
        <v>1</v>
      </c>
      <c r="AH68" t="str">
        <f t="shared" ref="AH68:AH131" ca="1" si="44">IF(AG68,AF68,"")</f>
        <v>Vampire</v>
      </c>
      <c r="AI68" s="14">
        <f t="shared" ref="AI68:AI131" ca="1" si="45">IF(AF68="Hit Chance", AG68*AE68, AE68)</f>
        <v>13.097470490398873</v>
      </c>
      <c r="AJ68" t="b">
        <f t="shared" ref="AJ68:AJ131" ca="1" si="46">OR(AN68=0,AO68&lt;W68)</f>
        <v>0</v>
      </c>
      <c r="AK68" t="b">
        <f ca="1">AND(AJ68, H68=COUNTA(Parties[Player Party]))</f>
        <v>0</v>
      </c>
      <c r="AL68" s="14" cm="1">
        <f t="array" aca="1" ref="AL68" ca="1">INDEX(ElementMultiplier, BL68, P68)*100/N68</f>
        <v>1.9047619047619047</v>
      </c>
      <c r="AM68" s="14">
        <f t="shared" ca="1" si="34"/>
        <v>17</v>
      </c>
      <c r="AN68" s="18">
        <f t="shared" ref="AN68:AN131" ca="1" si="47">MAX((K68+IF(AH68 = "Vampire", BX68/2, 0))-AM68, 0)</f>
        <v>72.5</v>
      </c>
      <c r="AO68" s="18">
        <f t="shared" ref="AO68:AO131" ca="1" si="48">MAX(L68-AB68,0)</f>
        <v>150</v>
      </c>
      <c r="AP68" s="18">
        <f t="shared" ref="AP68:AP131" ca="1" si="49">ROUND(M68*IF(BS68="Weaken", 0.9, 1)*IF(AH68="Focus", 1.1, 1), 0)</f>
        <v>80</v>
      </c>
      <c r="AQ68" s="18">
        <f t="shared" ref="AQ68:AQ131" ca="1" si="50">ROUND(N68*IF($BS68="Sunder", 0.9, 1)*IF($AH68="Fortify", 1.1, 1), 0)</f>
        <v>105</v>
      </c>
      <c r="AR68" s="18">
        <f t="shared" ref="AR68:AR131" ca="1" si="51">ROUND(O68*IF($BS68="Unlucky", 0.9, 1)*IF($AH68="Lucky", 1.1, 1), 0)</f>
        <v>100</v>
      </c>
      <c r="AS68">
        <f t="shared" ref="AS68:AS131" ca="1" si="52">IF($CD67="",IF(BU67, AS67+1, AS67), 1)</f>
        <v>3</v>
      </c>
      <c r="AT68" cm="1">
        <f t="array" aca="1" ref="AT68" ca="1">IF(AS68=AS67, AT67, INDEX(Parties[Opponent ID], AS68))</f>
        <v>11</v>
      </c>
      <c r="AU68" t="str" cm="1">
        <f t="array" aca="1" ref="AU68" ca="1">IF(AT68=AT67,AU67, INDEX(Monsters[Name], AT68))</f>
        <v>Gneaver</v>
      </c>
      <c r="AV68" cm="1">
        <f t="array" aca="1" ref="AV68" ca="1">IF(AND($AS68=$AS67, $CD67=""), BY67, INDEX(Monsters[Health], $AT68))</f>
        <v>71</v>
      </c>
      <c r="AW68" cm="1">
        <f t="array" aca="1" ref="AW68" ca="1">IF(AND($AS68=$AS67, $CD67=""), BZ67, INDEX(Monsters[Stamina], $AT68))</f>
        <v>94</v>
      </c>
      <c r="AX68" s="18" cm="1">
        <f t="array" aca="1" ref="AX68" ca="1">IF(AND($AS68=$AS67, $CD67=""), CA67, INDEX(Monsters[Attack], $AT68))</f>
        <v>110</v>
      </c>
      <c r="AY68" s="18" cm="1">
        <f t="array" aca="1" ref="AY68" ca="1">IF(AND($AS68=$AS67, $CD67=""), CB67, INDEX(Monsters[Defense], $AT68))</f>
        <v>80</v>
      </c>
      <c r="AZ68" s="18" cm="1">
        <f t="array" aca="1" ref="AZ68" ca="1">IF(AND($AS68=$AS67, $CD67=""), CC67, INDEX(Monsters[Luck], $AT68))</f>
        <v>100</v>
      </c>
      <c r="BA68" cm="1">
        <f t="array" aca="1" ref="BA68" ca="1">IF(AT68=AT67, BA67, MATCH(INDEX(Monsters[Element], AT68), Elements, 0))</f>
        <v>4</v>
      </c>
      <c r="BB68" s="4" cm="1">
        <f t="array" aca="1" ref="BB68" ca="1">INDEX(Monsters[Chance to Use 2], AT68)</f>
        <v>0.25</v>
      </c>
      <c r="BC68" cm="1">
        <f t="array" aca="1" ref="BC68" ca="1">INDEX(Monsters[Ability 1 ID], AT68)</f>
        <v>1</v>
      </c>
      <c r="BD68" cm="1">
        <f t="array" aca="1" ref="BD68" ca="1">INDEX(Monsters[Ability 2 ID], AT68)</f>
        <v>2</v>
      </c>
      <c r="BE68" cm="1">
        <f t="array" aca="1" ref="BE68" ca="1">INDEX(Abilities[Stamina Cost], BC68)</f>
        <v>5</v>
      </c>
      <c r="BF68" cm="1">
        <f t="array" aca="1" ref="BF68" ca="1">INDEX(Abilities[Stamina Cost], BD68)</f>
        <v>3</v>
      </c>
      <c r="BG68">
        <f t="shared" ref="BG68:BG131" ca="1" si="53">IF(BE68&lt;=BF68, 1, 2)</f>
        <v>2</v>
      </c>
      <c r="BH68">
        <f t="shared" ref="BH68:BH131" ca="1" si="54">MIN(BE68:BF68)</f>
        <v>3</v>
      </c>
      <c r="BI68">
        <f t="shared" ref="BI68:BI131" ca="1" si="55">MAX(BE68:BF68)</f>
        <v>5</v>
      </c>
      <c r="BJ68">
        <f t="shared" ref="BJ68:BJ131" ca="1" si="56">IF(AW68&lt;BI68, BG68, 1 + (RAND()&lt;BB68))</f>
        <v>1</v>
      </c>
      <c r="BK68">
        <f t="shared" ref="BK68:BK131" ca="1" si="57">CHOOSE(BJ68,BC68,BD68)</f>
        <v>1</v>
      </c>
      <c r="BL68" s="18" cm="1">
        <f t="array" aca="1" ref="BL68" ca="1">INDEX(Abilities[Element ID], $BK68)</f>
        <v>4</v>
      </c>
      <c r="BM68" s="18" cm="1">
        <f t="array" aca="1" ref="BM68" ca="1">INDEX(Abilities[Stamina Cost], $BK68)</f>
        <v>5</v>
      </c>
      <c r="BN68" s="18" cm="1">
        <f t="array" aca="1" ref="BN68" ca="1">INDEX(Abilities[Min Damage], $BK68)</f>
        <v>12</v>
      </c>
      <c r="BO68" s="18" cm="1">
        <f t="array" aca="1" ref="BO68" ca="1">INDEX(Abilities[Max Damage], $BK68)</f>
        <v>18</v>
      </c>
      <c r="BP68" s="14">
        <f t="shared" ref="BP68:BP131" ca="1" si="58">(BN68+(RAND()+RAND()+RAND())*(BO68-BN68)/3)*AX68/100</f>
        <v>16.682444691584884</v>
      </c>
      <c r="BQ68" t="str" cm="1">
        <f t="array" aca="1" ref="BQ68" ca="1">INDEX(Abilities[Special Effect], BK68)</f>
        <v>Vampire</v>
      </c>
      <c r="BR68" t="b" cm="1">
        <f t="array" aca="1" ref="BR68" ca="1">RAND() &lt;INDEX(Abilities[Effect Chance], BK68)*AZ68/100</f>
        <v>1</v>
      </c>
      <c r="BS68" t="str">
        <f t="shared" ref="BS68:BS131" ca="1" si="59">IF(BR68, BQ68, "")</f>
        <v>Vampire</v>
      </c>
      <c r="BT68" s="14">
        <f t="shared" ref="BT68:BT131" ca="1" si="60">IF(BQ68="Hit Chance", BP68*BR68, BP68)</f>
        <v>16.682444691584884</v>
      </c>
      <c r="BU68" t="b">
        <f t="shared" ref="BU68:BU131" ca="1" si="61">OR(BY68=0,BZ68&lt;BH68)</f>
        <v>0</v>
      </c>
      <c r="BV68" t="b">
        <f ca="1">AND(BU68, AS68=COUNTA(Parties[Opponent Party]))</f>
        <v>0</v>
      </c>
      <c r="BW68" s="14" cm="1">
        <f t="array" aca="1" ref="BW68" ca="1">INDEX(ElementMultiplier, AA68, BA68)*100/AY68</f>
        <v>1.5625</v>
      </c>
      <c r="BX68" s="18">
        <f t="shared" ca="1" si="35"/>
        <v>20</v>
      </c>
      <c r="BY68" s="18">
        <f t="shared" ca="1" si="36"/>
        <v>59.5</v>
      </c>
      <c r="BZ68" s="18">
        <f t="shared" ref="BZ68:BZ131" ca="1" si="62">MAX(AW68-BM68,0)</f>
        <v>89</v>
      </c>
      <c r="CA68" s="18">
        <f t="shared" ref="CA68:CA131" ca="1" si="63">ROUND(AX68 * IF($AH68="Weaken", 0.9, 1) * IF($BS68="Focus", 1.1, 1), 0)</f>
        <v>110</v>
      </c>
      <c r="CB68" s="18">
        <f t="shared" ref="CB68:CB131" ca="1" si="64">ROUND(AY68 * IF($AH68="Sunder", 0.9, 1) * IF($BS68="Fortify", 1.1, 1), 0)</f>
        <v>80</v>
      </c>
      <c r="CC68" s="18">
        <f t="shared" ref="CC68:CC131" ca="1" si="65">ROUND(AZ68 * IF($AH68="Unlucky", 0.9, 1) * IF($BS68="Lucky", 1.1, 1), 0)</f>
        <v>100</v>
      </c>
      <c r="CD68" t="str">
        <f t="shared" ref="CD68:CD131" ca="1" si="66">IF(AK68, IF(BV68, "Tie", "Opponent"), IF(BV68, "Player", ""))</f>
        <v/>
      </c>
    </row>
    <row r="69" spans="6:82" x14ac:dyDescent="0.25">
      <c r="H69">
        <f t="shared" ca="1" si="37"/>
        <v>2</v>
      </c>
      <c r="I69" cm="1">
        <f t="array" aca="1" ref="I69" ca="1">IF(H69=H68, I68, INDEX(Parties[Player ID], H69))</f>
        <v>8</v>
      </c>
      <c r="J69" t="str" cm="1">
        <f t="array" aca="1" ref="J69" ca="1">IF(I69=I68,J68, INDEX(Monsters[Name], I69))</f>
        <v>EFUP Gnome (Extrodinary Fantasical Ultra Pretty Gnome)</v>
      </c>
      <c r="K69" cm="1">
        <f t="array" aca="1" ref="K69" ca="1">IF(AND($H69=$H68, CD68=""), AN68, INDEX(Monsters[Health], $I69))</f>
        <v>72.5</v>
      </c>
      <c r="L69" cm="1">
        <f t="array" aca="1" ref="L69" ca="1">IF(AND($H69=$H68, $CD68=""), AO68, INDEX(Monsters[Stamina], $I69))</f>
        <v>150</v>
      </c>
      <c r="M69" s="18" cm="1">
        <f t="array" aca="1" ref="M69" ca="1">IF(AND($H69=$H68, $CD68=""), AP68, INDEX(Monsters[Attack], $I69))</f>
        <v>80</v>
      </c>
      <c r="N69" s="18" cm="1">
        <f t="array" aca="1" ref="N69" ca="1">IF(AND($H69=$H68, $CD68=""), AQ68, INDEX(Monsters[Defense], $I69))</f>
        <v>105</v>
      </c>
      <c r="O69" s="18" cm="1">
        <f t="array" aca="1" ref="O69" ca="1">IF(AND($H69=$H68, $CD68=""), AR68, INDEX(Monsters[Luck], $I69))</f>
        <v>100</v>
      </c>
      <c r="P69" cm="1">
        <f t="array" aca="1" ref="P69" ca="1">IF(I69=I68, P68, MATCH(INDEX(Monsters[Element], I69), Elements, 0))</f>
        <v>2</v>
      </c>
      <c r="Q69" s="4" cm="1">
        <f t="array" aca="1" ref="Q69" ca="1">INDEX(Monsters[Chance to Use 2], I69)</f>
        <v>0.8</v>
      </c>
      <c r="R69" cm="1">
        <f t="array" aca="1" ref="R69" ca="1">INDEX(Monsters[Ability 1 ID], I69)</f>
        <v>14</v>
      </c>
      <c r="S69" cm="1">
        <f t="array" aca="1" ref="S69" ca="1">INDEX(Monsters[Ability 2 ID], I69)</f>
        <v>11</v>
      </c>
      <c r="T69" cm="1">
        <f t="array" aca="1" ref="T69" ca="1">INDEX(Abilities[Stamina Cost], R69)</f>
        <v>20</v>
      </c>
      <c r="U69" cm="1">
        <f t="array" aca="1" ref="U69" ca="1">INDEX(Abilities[Stamina Cost], S69)</f>
        <v>10</v>
      </c>
      <c r="V69">
        <f t="shared" ca="1" si="38"/>
        <v>2</v>
      </c>
      <c r="W69">
        <f t="shared" ca="1" si="39"/>
        <v>10</v>
      </c>
      <c r="X69">
        <f t="shared" ca="1" si="40"/>
        <v>20</v>
      </c>
      <c r="Y69">
        <f t="shared" ca="1" si="41"/>
        <v>2</v>
      </c>
      <c r="Z69">
        <f t="shared" ca="1" si="42"/>
        <v>11</v>
      </c>
      <c r="AA69" s="18" cm="1">
        <f t="array" aca="1" ref="AA69" ca="1">INDEX(Abilities[Element ID], $Z69)</f>
        <v>2</v>
      </c>
      <c r="AB69" s="18" cm="1">
        <f t="array" aca="1" ref="AB69" ca="1">INDEX(Abilities[Stamina Cost], $Z69)</f>
        <v>10</v>
      </c>
      <c r="AC69" s="18" cm="1">
        <f t="array" aca="1" ref="AC69" ca="1">INDEX(Abilities[Min Damage], $Z69)</f>
        <v>10</v>
      </c>
      <c r="AD69" s="18" cm="1">
        <f t="array" aca="1" ref="AD69" ca="1">INDEX(Abilities[Max Damage], $Z69)</f>
        <v>22</v>
      </c>
      <c r="AE69" s="14">
        <f t="shared" ca="1" si="43"/>
        <v>11.323263160505441</v>
      </c>
      <c r="AF69" t="str" cm="1">
        <f t="array" aca="1" ref="AF69" ca="1">INDEX(Abilities[Special Effect], Z69)</f>
        <v>Vampire</v>
      </c>
      <c r="AG69" t="b" cm="1">
        <f t="array" aca="1" ref="AG69" ca="1">RAND() &lt;INDEX(Abilities[Effect Chance], Z69)*O69/100</f>
        <v>1</v>
      </c>
      <c r="AH69" t="str">
        <f t="shared" ca="1" si="44"/>
        <v>Vampire</v>
      </c>
      <c r="AI69" s="14">
        <f t="shared" ca="1" si="45"/>
        <v>11.323263160505441</v>
      </c>
      <c r="AJ69" t="b">
        <f t="shared" ca="1" si="46"/>
        <v>0</v>
      </c>
      <c r="AK69" t="b">
        <f ca="1">AND(AJ69, H69=COUNTA(Parties[Player Party]))</f>
        <v>0</v>
      </c>
      <c r="AL69" s="14" cm="1">
        <f t="array" aca="1" ref="AL69" ca="1">INDEX(ElementMultiplier, BL69, P69)*100/N69</f>
        <v>0.95238095238095233</v>
      </c>
      <c r="AM69" s="14">
        <f t="shared" ca="1" si="34"/>
        <v>12</v>
      </c>
      <c r="AN69" s="18">
        <f t="shared" ca="1" si="47"/>
        <v>69.5</v>
      </c>
      <c r="AO69" s="18">
        <f t="shared" ca="1" si="48"/>
        <v>140</v>
      </c>
      <c r="AP69" s="18">
        <f t="shared" ca="1" si="49"/>
        <v>80</v>
      </c>
      <c r="AQ69" s="18">
        <f t="shared" ca="1" si="50"/>
        <v>105</v>
      </c>
      <c r="AR69" s="18">
        <f t="shared" ca="1" si="51"/>
        <v>100</v>
      </c>
      <c r="AS69">
        <f t="shared" ca="1" si="52"/>
        <v>3</v>
      </c>
      <c r="AT69" cm="1">
        <f t="array" aca="1" ref="AT69" ca="1">IF(AS69=AS68, AT68, INDEX(Parties[Opponent ID], AS69))</f>
        <v>11</v>
      </c>
      <c r="AU69" t="str" cm="1">
        <f t="array" aca="1" ref="AU69" ca="1">IF(AT69=AT68,AU68, INDEX(Monsters[Name], AT69))</f>
        <v>Gneaver</v>
      </c>
      <c r="AV69" cm="1">
        <f t="array" aca="1" ref="AV69" ca="1">IF(AND($AS69=$AS68, $CD68=""), BY68, INDEX(Monsters[Health], $AT69))</f>
        <v>59.5</v>
      </c>
      <c r="AW69" cm="1">
        <f t="array" aca="1" ref="AW69" ca="1">IF(AND($AS69=$AS68, $CD68=""), BZ68, INDEX(Monsters[Stamina], $AT69))</f>
        <v>89</v>
      </c>
      <c r="AX69" s="18" cm="1">
        <f t="array" aca="1" ref="AX69" ca="1">IF(AND($AS69=$AS68, $CD68=""), CA68, INDEX(Monsters[Attack], $AT69))</f>
        <v>110</v>
      </c>
      <c r="AY69" s="18" cm="1">
        <f t="array" aca="1" ref="AY69" ca="1">IF(AND($AS69=$AS68, $CD68=""), CB68, INDEX(Monsters[Defense], $AT69))</f>
        <v>80</v>
      </c>
      <c r="AZ69" s="18" cm="1">
        <f t="array" aca="1" ref="AZ69" ca="1">IF(AND($AS69=$AS68, $CD68=""), CC68, INDEX(Monsters[Luck], $AT69))</f>
        <v>100</v>
      </c>
      <c r="BA69" cm="1">
        <f t="array" aca="1" ref="BA69" ca="1">IF(AT69=AT68, BA68, MATCH(INDEX(Monsters[Element], AT69), Elements, 0))</f>
        <v>4</v>
      </c>
      <c r="BB69" s="4" cm="1">
        <f t="array" aca="1" ref="BB69" ca="1">INDEX(Monsters[Chance to Use 2], AT69)</f>
        <v>0.25</v>
      </c>
      <c r="BC69" cm="1">
        <f t="array" aca="1" ref="BC69" ca="1">INDEX(Monsters[Ability 1 ID], AT69)</f>
        <v>1</v>
      </c>
      <c r="BD69" cm="1">
        <f t="array" aca="1" ref="BD69" ca="1">INDEX(Monsters[Ability 2 ID], AT69)</f>
        <v>2</v>
      </c>
      <c r="BE69" cm="1">
        <f t="array" aca="1" ref="BE69" ca="1">INDEX(Abilities[Stamina Cost], BC69)</f>
        <v>5</v>
      </c>
      <c r="BF69" cm="1">
        <f t="array" aca="1" ref="BF69" ca="1">INDEX(Abilities[Stamina Cost], BD69)</f>
        <v>3</v>
      </c>
      <c r="BG69">
        <f t="shared" ca="1" si="53"/>
        <v>2</v>
      </c>
      <c r="BH69">
        <f t="shared" ca="1" si="54"/>
        <v>3</v>
      </c>
      <c r="BI69">
        <f t="shared" ca="1" si="55"/>
        <v>5</v>
      </c>
      <c r="BJ69">
        <f t="shared" ca="1" si="56"/>
        <v>2</v>
      </c>
      <c r="BK69">
        <f t="shared" ca="1" si="57"/>
        <v>2</v>
      </c>
      <c r="BL69" s="18" cm="1">
        <f t="array" aca="1" ref="BL69" ca="1">INDEX(Abilities[Element ID], $BK69)</f>
        <v>1</v>
      </c>
      <c r="BM69" s="18" cm="1">
        <f t="array" aca="1" ref="BM69" ca="1">INDEX(Abilities[Stamina Cost], $BK69)</f>
        <v>3</v>
      </c>
      <c r="BN69" s="18" cm="1">
        <f t="array" aca="1" ref="BN69" ca="1">INDEX(Abilities[Min Damage], $BK69)</f>
        <v>8</v>
      </c>
      <c r="BO69" s="18" cm="1">
        <f t="array" aca="1" ref="BO69" ca="1">INDEX(Abilities[Max Damage], $BK69)</f>
        <v>13</v>
      </c>
      <c r="BP69" s="14">
        <f t="shared" ca="1" si="58"/>
        <v>12.486827547606254</v>
      </c>
      <c r="BQ69" t="str" cm="1">
        <f t="array" aca="1" ref="BQ69" ca="1">INDEX(Abilities[Special Effect], BK69)</f>
        <v>Sunder</v>
      </c>
      <c r="BR69" t="b" cm="1">
        <f t="array" aca="1" ref="BR69" ca="1">RAND() &lt;INDEX(Abilities[Effect Chance], BK69)*AZ69/100</f>
        <v>0</v>
      </c>
      <c r="BS69" t="str">
        <f t="shared" ca="1" si="59"/>
        <v/>
      </c>
      <c r="BT69" s="14">
        <f t="shared" ca="1" si="60"/>
        <v>12.486827547606254</v>
      </c>
      <c r="BU69" t="b">
        <f t="shared" ca="1" si="61"/>
        <v>0</v>
      </c>
      <c r="BV69" t="b">
        <f ca="1">AND(BU69, AS69=COUNTA(Parties[Opponent Party]))</f>
        <v>0</v>
      </c>
      <c r="BW69" s="14" cm="1">
        <f t="array" aca="1" ref="BW69" ca="1">INDEX(ElementMultiplier, AA69, BA69)*100/AY69</f>
        <v>1.5625</v>
      </c>
      <c r="BX69" s="18">
        <f t="shared" ca="1" si="35"/>
        <v>18</v>
      </c>
      <c r="BY69" s="18">
        <f t="shared" ca="1" si="36"/>
        <v>41.5</v>
      </c>
      <c r="BZ69" s="18">
        <f t="shared" ca="1" si="62"/>
        <v>86</v>
      </c>
      <c r="CA69" s="18">
        <f t="shared" ca="1" si="63"/>
        <v>110</v>
      </c>
      <c r="CB69" s="18">
        <f t="shared" ca="1" si="64"/>
        <v>80</v>
      </c>
      <c r="CC69" s="18">
        <f t="shared" ca="1" si="65"/>
        <v>100</v>
      </c>
      <c r="CD69" t="str">
        <f t="shared" ca="1" si="66"/>
        <v/>
      </c>
    </row>
    <row r="70" spans="6:82" x14ac:dyDescent="0.25">
      <c r="H70">
        <f t="shared" ca="1" si="37"/>
        <v>2</v>
      </c>
      <c r="I70" cm="1">
        <f t="array" aca="1" ref="I70" ca="1">IF(H70=H69, I69, INDEX(Parties[Player ID], H70))</f>
        <v>8</v>
      </c>
      <c r="J70" t="str" cm="1">
        <f t="array" aca="1" ref="J70" ca="1">IF(I70=I69,J69, INDEX(Monsters[Name], I70))</f>
        <v>EFUP Gnome (Extrodinary Fantasical Ultra Pretty Gnome)</v>
      </c>
      <c r="K70" cm="1">
        <f t="array" aca="1" ref="K70" ca="1">IF(AND($H70=$H69, CD69=""), AN69, INDEX(Monsters[Health], $I70))</f>
        <v>69.5</v>
      </c>
      <c r="L70" cm="1">
        <f t="array" aca="1" ref="L70" ca="1">IF(AND($H70=$H69, $CD69=""), AO69, INDEX(Monsters[Stamina], $I70))</f>
        <v>140</v>
      </c>
      <c r="M70" s="18" cm="1">
        <f t="array" aca="1" ref="M70" ca="1">IF(AND($H70=$H69, $CD69=""), AP69, INDEX(Monsters[Attack], $I70))</f>
        <v>80</v>
      </c>
      <c r="N70" s="18" cm="1">
        <f t="array" aca="1" ref="N70" ca="1">IF(AND($H70=$H69, $CD69=""), AQ69, INDEX(Monsters[Defense], $I70))</f>
        <v>105</v>
      </c>
      <c r="O70" s="18" cm="1">
        <f t="array" aca="1" ref="O70" ca="1">IF(AND($H70=$H69, $CD69=""), AR69, INDEX(Monsters[Luck], $I70))</f>
        <v>100</v>
      </c>
      <c r="P70" cm="1">
        <f t="array" aca="1" ref="P70" ca="1">IF(I70=I69, P69, MATCH(INDEX(Monsters[Element], I70), Elements, 0))</f>
        <v>2</v>
      </c>
      <c r="Q70" s="4" cm="1">
        <f t="array" aca="1" ref="Q70" ca="1">INDEX(Monsters[Chance to Use 2], I70)</f>
        <v>0.8</v>
      </c>
      <c r="R70" cm="1">
        <f t="array" aca="1" ref="R70" ca="1">INDEX(Monsters[Ability 1 ID], I70)</f>
        <v>14</v>
      </c>
      <c r="S70" cm="1">
        <f t="array" aca="1" ref="S70" ca="1">INDEX(Monsters[Ability 2 ID], I70)</f>
        <v>11</v>
      </c>
      <c r="T70" cm="1">
        <f t="array" aca="1" ref="T70" ca="1">INDEX(Abilities[Stamina Cost], R70)</f>
        <v>20</v>
      </c>
      <c r="U70" cm="1">
        <f t="array" aca="1" ref="U70" ca="1">INDEX(Abilities[Stamina Cost], S70)</f>
        <v>10</v>
      </c>
      <c r="V70">
        <f t="shared" ca="1" si="38"/>
        <v>2</v>
      </c>
      <c r="W70">
        <f t="shared" ca="1" si="39"/>
        <v>10</v>
      </c>
      <c r="X70">
        <f t="shared" ca="1" si="40"/>
        <v>20</v>
      </c>
      <c r="Y70">
        <f t="shared" ca="1" si="41"/>
        <v>2</v>
      </c>
      <c r="Z70">
        <f t="shared" ca="1" si="42"/>
        <v>11</v>
      </c>
      <c r="AA70" s="18" cm="1">
        <f t="array" aca="1" ref="AA70" ca="1">INDEX(Abilities[Element ID], $Z70)</f>
        <v>2</v>
      </c>
      <c r="AB70" s="18" cm="1">
        <f t="array" aca="1" ref="AB70" ca="1">INDEX(Abilities[Stamina Cost], $Z70)</f>
        <v>10</v>
      </c>
      <c r="AC70" s="18" cm="1">
        <f t="array" aca="1" ref="AC70" ca="1">INDEX(Abilities[Min Damage], $Z70)</f>
        <v>10</v>
      </c>
      <c r="AD70" s="18" cm="1">
        <f t="array" aca="1" ref="AD70" ca="1">INDEX(Abilities[Max Damage], $Z70)</f>
        <v>22</v>
      </c>
      <c r="AE70" s="14">
        <f t="shared" ca="1" si="43"/>
        <v>14.131708672658348</v>
      </c>
      <c r="AF70" t="str" cm="1">
        <f t="array" aca="1" ref="AF70" ca="1">INDEX(Abilities[Special Effect], Z70)</f>
        <v>Vampire</v>
      </c>
      <c r="AG70" t="b" cm="1">
        <f t="array" aca="1" ref="AG70" ca="1">RAND() &lt;INDEX(Abilities[Effect Chance], Z70)*O70/100</f>
        <v>1</v>
      </c>
      <c r="AH70" t="str">
        <f t="shared" ca="1" si="44"/>
        <v>Vampire</v>
      </c>
      <c r="AI70" s="14">
        <f t="shared" ca="1" si="45"/>
        <v>14.131708672658348</v>
      </c>
      <c r="AJ70" t="b">
        <f t="shared" ca="1" si="46"/>
        <v>0</v>
      </c>
      <c r="AK70" t="b">
        <f ca="1">AND(AJ70, H70=COUNTA(Parties[Player Party]))</f>
        <v>0</v>
      </c>
      <c r="AL70" s="14" cm="1">
        <f t="array" aca="1" ref="AL70" ca="1">INDEX(ElementMultiplier, BL70, P70)*100/N70</f>
        <v>0.95238095238095233</v>
      </c>
      <c r="AM70" s="14">
        <f t="shared" ca="1" si="34"/>
        <v>13</v>
      </c>
      <c r="AN70" s="18">
        <f t="shared" ca="1" si="47"/>
        <v>67.5</v>
      </c>
      <c r="AO70" s="18">
        <f t="shared" ca="1" si="48"/>
        <v>130</v>
      </c>
      <c r="AP70" s="18">
        <f t="shared" ca="1" si="49"/>
        <v>80</v>
      </c>
      <c r="AQ70" s="18">
        <f t="shared" ca="1" si="50"/>
        <v>95</v>
      </c>
      <c r="AR70" s="18">
        <f t="shared" ca="1" si="51"/>
        <v>100</v>
      </c>
      <c r="AS70">
        <f t="shared" ca="1" si="52"/>
        <v>3</v>
      </c>
      <c r="AT70" cm="1">
        <f t="array" aca="1" ref="AT70" ca="1">IF(AS70=AS69, AT69, INDEX(Parties[Opponent ID], AS70))</f>
        <v>11</v>
      </c>
      <c r="AU70" t="str" cm="1">
        <f t="array" aca="1" ref="AU70" ca="1">IF(AT70=AT69,AU69, INDEX(Monsters[Name], AT70))</f>
        <v>Gneaver</v>
      </c>
      <c r="AV70" cm="1">
        <f t="array" aca="1" ref="AV70" ca="1">IF(AND($AS70=$AS69, $CD69=""), BY69, INDEX(Monsters[Health], $AT70))</f>
        <v>41.5</v>
      </c>
      <c r="AW70" cm="1">
        <f t="array" aca="1" ref="AW70" ca="1">IF(AND($AS70=$AS69, $CD69=""), BZ69, INDEX(Monsters[Stamina], $AT70))</f>
        <v>86</v>
      </c>
      <c r="AX70" s="18" cm="1">
        <f t="array" aca="1" ref="AX70" ca="1">IF(AND($AS70=$AS69, $CD69=""), CA69, INDEX(Monsters[Attack], $AT70))</f>
        <v>110</v>
      </c>
      <c r="AY70" s="18" cm="1">
        <f t="array" aca="1" ref="AY70" ca="1">IF(AND($AS70=$AS69, $CD69=""), CB69, INDEX(Monsters[Defense], $AT70))</f>
        <v>80</v>
      </c>
      <c r="AZ70" s="18" cm="1">
        <f t="array" aca="1" ref="AZ70" ca="1">IF(AND($AS70=$AS69, $CD69=""), CC69, INDEX(Monsters[Luck], $AT70))</f>
        <v>100</v>
      </c>
      <c r="BA70" cm="1">
        <f t="array" aca="1" ref="BA70" ca="1">IF(AT70=AT69, BA69, MATCH(INDEX(Monsters[Element], AT70), Elements, 0))</f>
        <v>4</v>
      </c>
      <c r="BB70" s="4" cm="1">
        <f t="array" aca="1" ref="BB70" ca="1">INDEX(Monsters[Chance to Use 2], AT70)</f>
        <v>0.25</v>
      </c>
      <c r="BC70" cm="1">
        <f t="array" aca="1" ref="BC70" ca="1">INDEX(Monsters[Ability 1 ID], AT70)</f>
        <v>1</v>
      </c>
      <c r="BD70" cm="1">
        <f t="array" aca="1" ref="BD70" ca="1">INDEX(Monsters[Ability 2 ID], AT70)</f>
        <v>2</v>
      </c>
      <c r="BE70" cm="1">
        <f t="array" aca="1" ref="BE70" ca="1">INDEX(Abilities[Stamina Cost], BC70)</f>
        <v>5</v>
      </c>
      <c r="BF70" cm="1">
        <f t="array" aca="1" ref="BF70" ca="1">INDEX(Abilities[Stamina Cost], BD70)</f>
        <v>3</v>
      </c>
      <c r="BG70">
        <f t="shared" ca="1" si="53"/>
        <v>2</v>
      </c>
      <c r="BH70">
        <f t="shared" ca="1" si="54"/>
        <v>3</v>
      </c>
      <c r="BI70">
        <f t="shared" ca="1" si="55"/>
        <v>5</v>
      </c>
      <c r="BJ70">
        <f t="shared" ca="1" si="56"/>
        <v>2</v>
      </c>
      <c r="BK70">
        <f t="shared" ca="1" si="57"/>
        <v>2</v>
      </c>
      <c r="BL70" s="18" cm="1">
        <f t="array" aca="1" ref="BL70" ca="1">INDEX(Abilities[Element ID], $BK70)</f>
        <v>1</v>
      </c>
      <c r="BM70" s="18" cm="1">
        <f t="array" aca="1" ref="BM70" ca="1">INDEX(Abilities[Stamina Cost], $BK70)</f>
        <v>3</v>
      </c>
      <c r="BN70" s="18" cm="1">
        <f t="array" aca="1" ref="BN70" ca="1">INDEX(Abilities[Min Damage], $BK70)</f>
        <v>8</v>
      </c>
      <c r="BO70" s="18" cm="1">
        <f t="array" aca="1" ref="BO70" ca="1">INDEX(Abilities[Max Damage], $BK70)</f>
        <v>13</v>
      </c>
      <c r="BP70" s="14">
        <f t="shared" ca="1" si="58"/>
        <v>12.662860934891723</v>
      </c>
      <c r="BQ70" t="str" cm="1">
        <f t="array" aca="1" ref="BQ70" ca="1">INDEX(Abilities[Special Effect], BK70)</f>
        <v>Sunder</v>
      </c>
      <c r="BR70" t="b" cm="1">
        <f t="array" aca="1" ref="BR70" ca="1">RAND() &lt;INDEX(Abilities[Effect Chance], BK70)*AZ70/100</f>
        <v>1</v>
      </c>
      <c r="BS70" t="str">
        <f t="shared" ca="1" si="59"/>
        <v>Sunder</v>
      </c>
      <c r="BT70" s="14">
        <f t="shared" ca="1" si="60"/>
        <v>12.662860934891723</v>
      </c>
      <c r="BU70" t="b">
        <f t="shared" ca="1" si="61"/>
        <v>0</v>
      </c>
      <c r="BV70" t="b">
        <f ca="1">AND(BU70, AS70=COUNTA(Parties[Opponent Party]))</f>
        <v>0</v>
      </c>
      <c r="BW70" s="14" cm="1">
        <f t="array" aca="1" ref="BW70" ca="1">INDEX(ElementMultiplier, AA70, BA70)*100/AY70</f>
        <v>1.5625</v>
      </c>
      <c r="BX70" s="18">
        <f t="shared" ca="1" si="35"/>
        <v>22</v>
      </c>
      <c r="BY70" s="18">
        <f t="shared" ca="1" si="36"/>
        <v>19.5</v>
      </c>
      <c r="BZ70" s="18">
        <f t="shared" ca="1" si="62"/>
        <v>83</v>
      </c>
      <c r="CA70" s="18">
        <f t="shared" ca="1" si="63"/>
        <v>110</v>
      </c>
      <c r="CB70" s="18">
        <f t="shared" ca="1" si="64"/>
        <v>80</v>
      </c>
      <c r="CC70" s="18">
        <f t="shared" ca="1" si="65"/>
        <v>100</v>
      </c>
      <c r="CD70" t="str">
        <f t="shared" ca="1" si="66"/>
        <v/>
      </c>
    </row>
    <row r="71" spans="6:82" x14ac:dyDescent="0.25">
      <c r="H71">
        <f t="shared" ca="1" si="37"/>
        <v>2</v>
      </c>
      <c r="I71" cm="1">
        <f t="array" aca="1" ref="I71" ca="1">IF(H71=H70, I70, INDEX(Parties[Player ID], H71))</f>
        <v>8</v>
      </c>
      <c r="J71" t="str" cm="1">
        <f t="array" aca="1" ref="J71" ca="1">IF(I71=I70,J70, INDEX(Monsters[Name], I71))</f>
        <v>EFUP Gnome (Extrodinary Fantasical Ultra Pretty Gnome)</v>
      </c>
      <c r="K71" cm="1">
        <f t="array" aca="1" ref="K71" ca="1">IF(AND($H71=$H70, CD70=""), AN70, INDEX(Monsters[Health], $I71))</f>
        <v>67.5</v>
      </c>
      <c r="L71" cm="1">
        <f t="array" aca="1" ref="L71" ca="1">IF(AND($H71=$H70, $CD70=""), AO70, INDEX(Monsters[Stamina], $I71))</f>
        <v>130</v>
      </c>
      <c r="M71" s="18" cm="1">
        <f t="array" aca="1" ref="M71" ca="1">IF(AND($H71=$H70, $CD70=""), AP70, INDEX(Monsters[Attack], $I71))</f>
        <v>80</v>
      </c>
      <c r="N71" s="18" cm="1">
        <f t="array" aca="1" ref="N71" ca="1">IF(AND($H71=$H70, $CD70=""), AQ70, INDEX(Monsters[Defense], $I71))</f>
        <v>95</v>
      </c>
      <c r="O71" s="18" cm="1">
        <f t="array" aca="1" ref="O71" ca="1">IF(AND($H71=$H70, $CD70=""), AR70, INDEX(Monsters[Luck], $I71))</f>
        <v>100</v>
      </c>
      <c r="P71" cm="1">
        <f t="array" aca="1" ref="P71" ca="1">IF(I71=I70, P70, MATCH(INDEX(Monsters[Element], I71), Elements, 0))</f>
        <v>2</v>
      </c>
      <c r="Q71" s="4" cm="1">
        <f t="array" aca="1" ref="Q71" ca="1">INDEX(Monsters[Chance to Use 2], I71)</f>
        <v>0.8</v>
      </c>
      <c r="R71" cm="1">
        <f t="array" aca="1" ref="R71" ca="1">INDEX(Monsters[Ability 1 ID], I71)</f>
        <v>14</v>
      </c>
      <c r="S71" cm="1">
        <f t="array" aca="1" ref="S71" ca="1">INDEX(Monsters[Ability 2 ID], I71)</f>
        <v>11</v>
      </c>
      <c r="T71" cm="1">
        <f t="array" aca="1" ref="T71" ca="1">INDEX(Abilities[Stamina Cost], R71)</f>
        <v>20</v>
      </c>
      <c r="U71" cm="1">
        <f t="array" aca="1" ref="U71" ca="1">INDEX(Abilities[Stamina Cost], S71)</f>
        <v>10</v>
      </c>
      <c r="V71">
        <f t="shared" ca="1" si="38"/>
        <v>2</v>
      </c>
      <c r="W71">
        <f t="shared" ca="1" si="39"/>
        <v>10</v>
      </c>
      <c r="X71">
        <f t="shared" ca="1" si="40"/>
        <v>20</v>
      </c>
      <c r="Y71">
        <f t="shared" ca="1" si="41"/>
        <v>2</v>
      </c>
      <c r="Z71">
        <f t="shared" ca="1" si="42"/>
        <v>11</v>
      </c>
      <c r="AA71" s="18" cm="1">
        <f t="array" aca="1" ref="AA71" ca="1">INDEX(Abilities[Element ID], $Z71)</f>
        <v>2</v>
      </c>
      <c r="AB71" s="18" cm="1">
        <f t="array" aca="1" ref="AB71" ca="1">INDEX(Abilities[Stamina Cost], $Z71)</f>
        <v>10</v>
      </c>
      <c r="AC71" s="18" cm="1">
        <f t="array" aca="1" ref="AC71" ca="1">INDEX(Abilities[Min Damage], $Z71)</f>
        <v>10</v>
      </c>
      <c r="AD71" s="18" cm="1">
        <f t="array" aca="1" ref="AD71" ca="1">INDEX(Abilities[Max Damage], $Z71)</f>
        <v>22</v>
      </c>
      <c r="AE71" s="14">
        <f t="shared" ca="1" si="43"/>
        <v>14.625790285493913</v>
      </c>
      <c r="AF71" t="str" cm="1">
        <f t="array" aca="1" ref="AF71" ca="1">INDEX(Abilities[Special Effect], Z71)</f>
        <v>Vampire</v>
      </c>
      <c r="AG71" t="b" cm="1">
        <f t="array" aca="1" ref="AG71" ca="1">RAND() &lt;INDEX(Abilities[Effect Chance], Z71)*O71/100</f>
        <v>1</v>
      </c>
      <c r="AH71" t="str">
        <f t="shared" ca="1" si="44"/>
        <v>Vampire</v>
      </c>
      <c r="AI71" s="14">
        <f t="shared" ca="1" si="45"/>
        <v>14.625790285493913</v>
      </c>
      <c r="AJ71" t="b">
        <f t="shared" ca="1" si="46"/>
        <v>0</v>
      </c>
      <c r="AK71" t="b">
        <f ca="1">AND(AJ71, H71=COUNTA(Parties[Player Party]))</f>
        <v>0</v>
      </c>
      <c r="AL71" s="14" cm="1">
        <f t="array" aca="1" ref="AL71" ca="1">INDEX(ElementMultiplier, BL71, P71)*100/N71</f>
        <v>2.1052631578947367</v>
      </c>
      <c r="AM71" s="14">
        <f t="shared" ca="1" si="34"/>
        <v>17</v>
      </c>
      <c r="AN71" s="18">
        <f t="shared" ca="1" si="47"/>
        <v>62</v>
      </c>
      <c r="AO71" s="18">
        <f t="shared" ca="1" si="48"/>
        <v>120</v>
      </c>
      <c r="AP71" s="18">
        <f t="shared" ca="1" si="49"/>
        <v>80</v>
      </c>
      <c r="AQ71" s="18">
        <f t="shared" ca="1" si="50"/>
        <v>95</v>
      </c>
      <c r="AR71" s="18">
        <f t="shared" ca="1" si="51"/>
        <v>100</v>
      </c>
      <c r="AS71">
        <f t="shared" ca="1" si="52"/>
        <v>3</v>
      </c>
      <c r="AT71" cm="1">
        <f t="array" aca="1" ref="AT71" ca="1">IF(AS71=AS70, AT70, INDEX(Parties[Opponent ID], AS71))</f>
        <v>11</v>
      </c>
      <c r="AU71" t="str" cm="1">
        <f t="array" aca="1" ref="AU71" ca="1">IF(AT71=AT70,AU70, INDEX(Monsters[Name], AT71))</f>
        <v>Gneaver</v>
      </c>
      <c r="AV71" cm="1">
        <f t="array" aca="1" ref="AV71" ca="1">IF(AND($AS71=$AS70, $CD70=""), BY70, INDEX(Monsters[Health], $AT71))</f>
        <v>19.5</v>
      </c>
      <c r="AW71" cm="1">
        <f t="array" aca="1" ref="AW71" ca="1">IF(AND($AS71=$AS70, $CD70=""), BZ70, INDEX(Monsters[Stamina], $AT71))</f>
        <v>83</v>
      </c>
      <c r="AX71" s="18" cm="1">
        <f t="array" aca="1" ref="AX71" ca="1">IF(AND($AS71=$AS70, $CD70=""), CA70, INDEX(Monsters[Attack], $AT71))</f>
        <v>110</v>
      </c>
      <c r="AY71" s="18" cm="1">
        <f t="array" aca="1" ref="AY71" ca="1">IF(AND($AS71=$AS70, $CD70=""), CB70, INDEX(Monsters[Defense], $AT71))</f>
        <v>80</v>
      </c>
      <c r="AZ71" s="18" cm="1">
        <f t="array" aca="1" ref="AZ71" ca="1">IF(AND($AS71=$AS70, $CD70=""), CC70, INDEX(Monsters[Luck], $AT71))</f>
        <v>100</v>
      </c>
      <c r="BA71" cm="1">
        <f t="array" aca="1" ref="BA71" ca="1">IF(AT71=AT70, BA70, MATCH(INDEX(Monsters[Element], AT71), Elements, 0))</f>
        <v>4</v>
      </c>
      <c r="BB71" s="4" cm="1">
        <f t="array" aca="1" ref="BB71" ca="1">INDEX(Monsters[Chance to Use 2], AT71)</f>
        <v>0.25</v>
      </c>
      <c r="BC71" cm="1">
        <f t="array" aca="1" ref="BC71" ca="1">INDEX(Monsters[Ability 1 ID], AT71)</f>
        <v>1</v>
      </c>
      <c r="BD71" cm="1">
        <f t="array" aca="1" ref="BD71" ca="1">INDEX(Monsters[Ability 2 ID], AT71)</f>
        <v>2</v>
      </c>
      <c r="BE71" cm="1">
        <f t="array" aca="1" ref="BE71" ca="1">INDEX(Abilities[Stamina Cost], BC71)</f>
        <v>5</v>
      </c>
      <c r="BF71" cm="1">
        <f t="array" aca="1" ref="BF71" ca="1">INDEX(Abilities[Stamina Cost], BD71)</f>
        <v>3</v>
      </c>
      <c r="BG71">
        <f t="shared" ca="1" si="53"/>
        <v>2</v>
      </c>
      <c r="BH71">
        <f t="shared" ca="1" si="54"/>
        <v>3</v>
      </c>
      <c r="BI71">
        <f t="shared" ca="1" si="55"/>
        <v>5</v>
      </c>
      <c r="BJ71">
        <f t="shared" ca="1" si="56"/>
        <v>1</v>
      </c>
      <c r="BK71">
        <f t="shared" ca="1" si="57"/>
        <v>1</v>
      </c>
      <c r="BL71" s="18" cm="1">
        <f t="array" aca="1" ref="BL71" ca="1">INDEX(Abilities[Element ID], $BK71)</f>
        <v>4</v>
      </c>
      <c r="BM71" s="18" cm="1">
        <f t="array" aca="1" ref="BM71" ca="1">INDEX(Abilities[Stamina Cost], $BK71)</f>
        <v>5</v>
      </c>
      <c r="BN71" s="18" cm="1">
        <f t="array" aca="1" ref="BN71" ca="1">INDEX(Abilities[Min Damage], $BK71)</f>
        <v>12</v>
      </c>
      <c r="BO71" s="18" cm="1">
        <f t="array" aca="1" ref="BO71" ca="1">INDEX(Abilities[Max Damage], $BK71)</f>
        <v>18</v>
      </c>
      <c r="BP71" s="14">
        <f t="shared" ca="1" si="58"/>
        <v>16.643383907970655</v>
      </c>
      <c r="BQ71" t="str" cm="1">
        <f t="array" aca="1" ref="BQ71" ca="1">INDEX(Abilities[Special Effect], BK71)</f>
        <v>Vampire</v>
      </c>
      <c r="BR71" t="b" cm="1">
        <f t="array" aca="1" ref="BR71" ca="1">RAND() &lt;INDEX(Abilities[Effect Chance], BK71)*AZ71/100</f>
        <v>1</v>
      </c>
      <c r="BS71" t="str">
        <f t="shared" ca="1" si="59"/>
        <v>Vampire</v>
      </c>
      <c r="BT71" s="14">
        <f t="shared" ca="1" si="60"/>
        <v>16.643383907970655</v>
      </c>
      <c r="BU71" t="b">
        <f t="shared" ca="1" si="61"/>
        <v>0</v>
      </c>
      <c r="BV71" t="b">
        <f ca="1">AND(BU71, AS71=COUNTA(Parties[Opponent Party]))</f>
        <v>0</v>
      </c>
      <c r="BW71" s="14" cm="1">
        <f t="array" aca="1" ref="BW71" ca="1">INDEX(ElementMultiplier, AA71, BA71)*100/AY71</f>
        <v>1.5625</v>
      </c>
      <c r="BX71" s="18">
        <f t="shared" ca="1" si="35"/>
        <v>23</v>
      </c>
      <c r="BY71" s="18">
        <f t="shared" ca="1" si="36"/>
        <v>5</v>
      </c>
      <c r="BZ71" s="18">
        <f t="shared" ca="1" si="62"/>
        <v>78</v>
      </c>
      <c r="CA71" s="18">
        <f t="shared" ca="1" si="63"/>
        <v>110</v>
      </c>
      <c r="CB71" s="18">
        <f t="shared" ca="1" si="64"/>
        <v>80</v>
      </c>
      <c r="CC71" s="18">
        <f t="shared" ca="1" si="65"/>
        <v>100</v>
      </c>
      <c r="CD71" t="str">
        <f t="shared" ca="1" si="66"/>
        <v/>
      </c>
    </row>
    <row r="72" spans="6:82" x14ac:dyDescent="0.25">
      <c r="H72">
        <f t="shared" ca="1" si="37"/>
        <v>2</v>
      </c>
      <c r="I72" cm="1">
        <f t="array" aca="1" ref="I72" ca="1">IF(H72=H71, I71, INDEX(Parties[Player ID], H72))</f>
        <v>8</v>
      </c>
      <c r="J72" t="str" cm="1">
        <f t="array" aca="1" ref="J72" ca="1">IF(I72=I71,J71, INDEX(Monsters[Name], I72))</f>
        <v>EFUP Gnome (Extrodinary Fantasical Ultra Pretty Gnome)</v>
      </c>
      <c r="K72" cm="1">
        <f t="array" aca="1" ref="K72" ca="1">IF(AND($H72=$H71, CD71=""), AN71, INDEX(Monsters[Health], $I72))</f>
        <v>62</v>
      </c>
      <c r="L72" cm="1">
        <f t="array" aca="1" ref="L72" ca="1">IF(AND($H72=$H71, $CD71=""), AO71, INDEX(Monsters[Stamina], $I72))</f>
        <v>120</v>
      </c>
      <c r="M72" s="18" cm="1">
        <f t="array" aca="1" ref="M72" ca="1">IF(AND($H72=$H71, $CD71=""), AP71, INDEX(Monsters[Attack], $I72))</f>
        <v>80</v>
      </c>
      <c r="N72" s="18" cm="1">
        <f t="array" aca="1" ref="N72" ca="1">IF(AND($H72=$H71, $CD71=""), AQ71, INDEX(Monsters[Defense], $I72))</f>
        <v>95</v>
      </c>
      <c r="O72" s="18" cm="1">
        <f t="array" aca="1" ref="O72" ca="1">IF(AND($H72=$H71, $CD71=""), AR71, INDEX(Monsters[Luck], $I72))</f>
        <v>100</v>
      </c>
      <c r="P72" cm="1">
        <f t="array" aca="1" ref="P72" ca="1">IF(I72=I71, P71, MATCH(INDEX(Monsters[Element], I72), Elements, 0))</f>
        <v>2</v>
      </c>
      <c r="Q72" s="4" cm="1">
        <f t="array" aca="1" ref="Q72" ca="1">INDEX(Monsters[Chance to Use 2], I72)</f>
        <v>0.8</v>
      </c>
      <c r="R72" cm="1">
        <f t="array" aca="1" ref="R72" ca="1">INDEX(Monsters[Ability 1 ID], I72)</f>
        <v>14</v>
      </c>
      <c r="S72" cm="1">
        <f t="array" aca="1" ref="S72" ca="1">INDEX(Monsters[Ability 2 ID], I72)</f>
        <v>11</v>
      </c>
      <c r="T72" cm="1">
        <f t="array" aca="1" ref="T72" ca="1">INDEX(Abilities[Stamina Cost], R72)</f>
        <v>20</v>
      </c>
      <c r="U72" cm="1">
        <f t="array" aca="1" ref="U72" ca="1">INDEX(Abilities[Stamina Cost], S72)</f>
        <v>10</v>
      </c>
      <c r="V72">
        <f t="shared" ca="1" si="38"/>
        <v>2</v>
      </c>
      <c r="W72">
        <f t="shared" ca="1" si="39"/>
        <v>10</v>
      </c>
      <c r="X72">
        <f t="shared" ca="1" si="40"/>
        <v>20</v>
      </c>
      <c r="Y72">
        <f t="shared" ca="1" si="41"/>
        <v>1</v>
      </c>
      <c r="Z72">
        <f t="shared" ca="1" si="42"/>
        <v>14</v>
      </c>
      <c r="AA72" s="18" cm="1">
        <f t="array" aca="1" ref="AA72" ca="1">INDEX(Abilities[Element ID], $Z72)</f>
        <v>2</v>
      </c>
      <c r="AB72" s="18" cm="1">
        <f t="array" aca="1" ref="AB72" ca="1">INDEX(Abilities[Stamina Cost], $Z72)</f>
        <v>20</v>
      </c>
      <c r="AC72" s="18" cm="1">
        <f t="array" aca="1" ref="AC72" ca="1">INDEX(Abilities[Min Damage], $Z72)</f>
        <v>10</v>
      </c>
      <c r="AD72" s="18" cm="1">
        <f t="array" aca="1" ref="AD72" ca="1">INDEX(Abilities[Max Damage], $Z72)</f>
        <v>25</v>
      </c>
      <c r="AE72" s="14">
        <f t="shared" ca="1" si="43"/>
        <v>14.829781520718852</v>
      </c>
      <c r="AF72" t="str" cm="1">
        <f t="array" aca="1" ref="AF72" ca="1">INDEX(Abilities[Special Effect], Z72)</f>
        <v>Fortify</v>
      </c>
      <c r="AG72" t="b" cm="1">
        <f t="array" aca="1" ref="AG72" ca="1">RAND() &lt;INDEX(Abilities[Effect Chance], Z72)*O72/100</f>
        <v>1</v>
      </c>
      <c r="AH72" t="str">
        <f t="shared" ca="1" si="44"/>
        <v>Fortify</v>
      </c>
      <c r="AI72" s="14">
        <f t="shared" ca="1" si="45"/>
        <v>14.829781520718852</v>
      </c>
      <c r="AJ72" t="b">
        <f t="shared" ca="1" si="46"/>
        <v>0</v>
      </c>
      <c r="AK72" t="b">
        <f ca="1">AND(AJ72, H72=COUNTA(Parties[Player Party]))</f>
        <v>0</v>
      </c>
      <c r="AL72" s="14" cm="1">
        <f t="array" aca="1" ref="AL72" ca="1">INDEX(ElementMultiplier, BL72, P72)*100/N72</f>
        <v>2.1052631578947367</v>
      </c>
      <c r="AM72" s="14">
        <f t="shared" ca="1" si="34"/>
        <v>17</v>
      </c>
      <c r="AN72" s="18">
        <f t="shared" ca="1" si="47"/>
        <v>45</v>
      </c>
      <c r="AO72" s="18">
        <f t="shared" ca="1" si="48"/>
        <v>100</v>
      </c>
      <c r="AP72" s="18">
        <f t="shared" ca="1" si="49"/>
        <v>80</v>
      </c>
      <c r="AQ72" s="18">
        <f t="shared" ca="1" si="50"/>
        <v>105</v>
      </c>
      <c r="AR72" s="18">
        <f t="shared" ca="1" si="51"/>
        <v>100</v>
      </c>
      <c r="AS72">
        <f t="shared" ca="1" si="52"/>
        <v>3</v>
      </c>
      <c r="AT72" cm="1">
        <f t="array" aca="1" ref="AT72" ca="1">IF(AS72=AS71, AT71, INDEX(Parties[Opponent ID], AS72))</f>
        <v>11</v>
      </c>
      <c r="AU72" t="str" cm="1">
        <f t="array" aca="1" ref="AU72" ca="1">IF(AT72=AT71,AU71, INDEX(Monsters[Name], AT72))</f>
        <v>Gneaver</v>
      </c>
      <c r="AV72" cm="1">
        <f t="array" aca="1" ref="AV72" ca="1">IF(AND($AS72=$AS71, $CD71=""), BY71, INDEX(Monsters[Health], $AT72))</f>
        <v>5</v>
      </c>
      <c r="AW72" cm="1">
        <f t="array" aca="1" ref="AW72" ca="1">IF(AND($AS72=$AS71, $CD71=""), BZ71, INDEX(Monsters[Stamina], $AT72))</f>
        <v>78</v>
      </c>
      <c r="AX72" s="18" cm="1">
        <f t="array" aca="1" ref="AX72" ca="1">IF(AND($AS72=$AS71, $CD71=""), CA71, INDEX(Monsters[Attack], $AT72))</f>
        <v>110</v>
      </c>
      <c r="AY72" s="18" cm="1">
        <f t="array" aca="1" ref="AY72" ca="1">IF(AND($AS72=$AS71, $CD71=""), CB71, INDEX(Monsters[Defense], $AT72))</f>
        <v>80</v>
      </c>
      <c r="AZ72" s="18" cm="1">
        <f t="array" aca="1" ref="AZ72" ca="1">IF(AND($AS72=$AS71, $CD71=""), CC71, INDEX(Monsters[Luck], $AT72))</f>
        <v>100</v>
      </c>
      <c r="BA72" cm="1">
        <f t="array" aca="1" ref="BA72" ca="1">IF(AT72=AT71, BA71, MATCH(INDEX(Monsters[Element], AT72), Elements, 0))</f>
        <v>4</v>
      </c>
      <c r="BB72" s="4" cm="1">
        <f t="array" aca="1" ref="BB72" ca="1">INDEX(Monsters[Chance to Use 2], AT72)</f>
        <v>0.25</v>
      </c>
      <c r="BC72" cm="1">
        <f t="array" aca="1" ref="BC72" ca="1">INDEX(Monsters[Ability 1 ID], AT72)</f>
        <v>1</v>
      </c>
      <c r="BD72" cm="1">
        <f t="array" aca="1" ref="BD72" ca="1">INDEX(Monsters[Ability 2 ID], AT72)</f>
        <v>2</v>
      </c>
      <c r="BE72" cm="1">
        <f t="array" aca="1" ref="BE72" ca="1">INDEX(Abilities[Stamina Cost], BC72)</f>
        <v>5</v>
      </c>
      <c r="BF72" cm="1">
        <f t="array" aca="1" ref="BF72" ca="1">INDEX(Abilities[Stamina Cost], BD72)</f>
        <v>3</v>
      </c>
      <c r="BG72">
        <f t="shared" ca="1" si="53"/>
        <v>2</v>
      </c>
      <c r="BH72">
        <f t="shared" ca="1" si="54"/>
        <v>3</v>
      </c>
      <c r="BI72">
        <f t="shared" ca="1" si="55"/>
        <v>5</v>
      </c>
      <c r="BJ72">
        <f t="shared" ca="1" si="56"/>
        <v>1</v>
      </c>
      <c r="BK72">
        <f t="shared" ca="1" si="57"/>
        <v>1</v>
      </c>
      <c r="BL72" s="18" cm="1">
        <f t="array" aca="1" ref="BL72" ca="1">INDEX(Abilities[Element ID], $BK72)</f>
        <v>4</v>
      </c>
      <c r="BM72" s="18" cm="1">
        <f t="array" aca="1" ref="BM72" ca="1">INDEX(Abilities[Stamina Cost], $BK72)</f>
        <v>5</v>
      </c>
      <c r="BN72" s="18" cm="1">
        <f t="array" aca="1" ref="BN72" ca="1">INDEX(Abilities[Min Damage], $BK72)</f>
        <v>12</v>
      </c>
      <c r="BO72" s="18" cm="1">
        <f t="array" aca="1" ref="BO72" ca="1">INDEX(Abilities[Max Damage], $BK72)</f>
        <v>18</v>
      </c>
      <c r="BP72" s="14">
        <f t="shared" ca="1" si="58"/>
        <v>16.934539568570241</v>
      </c>
      <c r="BQ72" t="str" cm="1">
        <f t="array" aca="1" ref="BQ72" ca="1">INDEX(Abilities[Special Effect], BK72)</f>
        <v>Vampire</v>
      </c>
      <c r="BR72" t="b" cm="1">
        <f t="array" aca="1" ref="BR72" ca="1">RAND() &lt;INDEX(Abilities[Effect Chance], BK72)*AZ72/100</f>
        <v>1</v>
      </c>
      <c r="BS72" t="str">
        <f t="shared" ca="1" si="59"/>
        <v>Vampire</v>
      </c>
      <c r="BT72" s="14">
        <f t="shared" ca="1" si="60"/>
        <v>16.934539568570241</v>
      </c>
      <c r="BU72" t="b">
        <f t="shared" ca="1" si="61"/>
        <v>1</v>
      </c>
      <c r="BV72" t="b">
        <f ca="1">AND(BU72, AS72=COUNTA(Parties[Opponent Party]))</f>
        <v>1</v>
      </c>
      <c r="BW72" s="14" cm="1">
        <f t="array" aca="1" ref="BW72" ca="1">INDEX(ElementMultiplier, AA72, BA72)*100/AY72</f>
        <v>1.5625</v>
      </c>
      <c r="BX72" s="18">
        <f t="shared" ca="1" si="35"/>
        <v>23</v>
      </c>
      <c r="BY72" s="18">
        <f t="shared" ca="1" si="36"/>
        <v>0</v>
      </c>
      <c r="BZ72" s="18">
        <f t="shared" ca="1" si="62"/>
        <v>73</v>
      </c>
      <c r="CA72" s="18">
        <f t="shared" ca="1" si="63"/>
        <v>110</v>
      </c>
      <c r="CB72" s="18">
        <f t="shared" ca="1" si="64"/>
        <v>80</v>
      </c>
      <c r="CC72" s="18">
        <f t="shared" ca="1" si="65"/>
        <v>100</v>
      </c>
      <c r="CD72" t="str">
        <f t="shared" ca="1" si="66"/>
        <v>Player</v>
      </c>
    </row>
    <row r="73" spans="6:82" x14ac:dyDescent="0.25">
      <c r="H73">
        <f t="shared" ca="1" si="37"/>
        <v>1</v>
      </c>
      <c r="I73" cm="1">
        <f t="array" aca="1" ref="I73" ca="1">IF(H73=H72, I72, INDEX(Parties[Player ID], H73))</f>
        <v>5</v>
      </c>
      <c r="J73" t="str" cm="1">
        <f t="array" aca="1" ref="J73" ca="1">IF(I73=I72,J72, INDEX(Monsters[Name], I73))</f>
        <v>Gunome</v>
      </c>
      <c r="K73" cm="1">
        <f t="array" aca="1" ref="K73" ca="1">IF(AND($H73=$H72, CD72=""), AN72, INDEX(Monsters[Health], $I73))</f>
        <v>55</v>
      </c>
      <c r="L73" cm="1">
        <f t="array" aca="1" ref="L73" ca="1">IF(AND($H73=$H72, $CD72=""), AO72, INDEX(Monsters[Stamina], $I73))</f>
        <v>110</v>
      </c>
      <c r="M73" s="18" cm="1">
        <f t="array" aca="1" ref="M73" ca="1">IF(AND($H73=$H72, $CD72=""), AP72, INDEX(Monsters[Attack], $I73))</f>
        <v>165</v>
      </c>
      <c r="N73" s="18" cm="1">
        <f t="array" aca="1" ref="N73" ca="1">IF(AND($H73=$H72, $CD72=""), AQ72, INDEX(Monsters[Defense], $I73))</f>
        <v>125</v>
      </c>
      <c r="O73" s="18" cm="1">
        <f t="array" aca="1" ref="O73" ca="1">IF(AND($H73=$H72, $CD72=""), AR72, INDEX(Monsters[Luck], $I73))</f>
        <v>110</v>
      </c>
      <c r="P73" cm="1">
        <f t="array" aca="1" ref="P73" ca="1">IF(I73=I72, P72, MATCH(INDEX(Monsters[Element], I73), Elements, 0))</f>
        <v>5</v>
      </c>
      <c r="Q73" s="4" cm="1">
        <f t="array" aca="1" ref="Q73" ca="1">INDEX(Monsters[Chance to Use 2], I73)</f>
        <v>0.4</v>
      </c>
      <c r="R73" cm="1">
        <f t="array" aca="1" ref="R73" ca="1">INDEX(Monsters[Ability 1 ID], I73)</f>
        <v>9</v>
      </c>
      <c r="S73" cm="1">
        <f t="array" aca="1" ref="S73" ca="1">INDEX(Monsters[Ability 2 ID], I73)</f>
        <v>10</v>
      </c>
      <c r="T73" cm="1">
        <f t="array" aca="1" ref="T73" ca="1">INDEX(Abilities[Stamina Cost], R73)</f>
        <v>5</v>
      </c>
      <c r="U73" cm="1">
        <f t="array" aca="1" ref="U73" ca="1">INDEX(Abilities[Stamina Cost], S73)</f>
        <v>12</v>
      </c>
      <c r="V73">
        <f t="shared" ca="1" si="38"/>
        <v>1</v>
      </c>
      <c r="W73">
        <f t="shared" ca="1" si="39"/>
        <v>5</v>
      </c>
      <c r="X73">
        <f t="shared" ca="1" si="40"/>
        <v>12</v>
      </c>
      <c r="Y73">
        <f t="shared" ca="1" si="41"/>
        <v>1</v>
      </c>
      <c r="Z73">
        <f t="shared" ca="1" si="42"/>
        <v>9</v>
      </c>
      <c r="AA73" s="18" cm="1">
        <f t="array" aca="1" ref="AA73" ca="1">INDEX(Abilities[Element ID], $Z73)</f>
        <v>5</v>
      </c>
      <c r="AB73" s="18" cm="1">
        <f t="array" aca="1" ref="AB73" ca="1">INDEX(Abilities[Stamina Cost], $Z73)</f>
        <v>5</v>
      </c>
      <c r="AC73" s="18" cm="1">
        <f t="array" aca="1" ref="AC73" ca="1">INDEX(Abilities[Min Damage], $Z73)</f>
        <v>11</v>
      </c>
      <c r="AD73" s="18" cm="1">
        <f t="array" aca="1" ref="AD73" ca="1">INDEX(Abilities[Max Damage], $Z73)</f>
        <v>16</v>
      </c>
      <c r="AE73" s="14">
        <f t="shared" ca="1" si="43"/>
        <v>23.237616443499245</v>
      </c>
      <c r="AF73" t="str" cm="1">
        <f t="array" aca="1" ref="AF73" ca="1">INDEX(Abilities[Special Effect], Z73)</f>
        <v>Vampire</v>
      </c>
      <c r="AG73" t="b" cm="1">
        <f t="array" aca="1" ref="AG73" ca="1">RAND() &lt;INDEX(Abilities[Effect Chance], Z73)*O73/100</f>
        <v>1</v>
      </c>
      <c r="AH73" t="str">
        <f t="shared" ca="1" si="44"/>
        <v>Vampire</v>
      </c>
      <c r="AI73" s="14">
        <f t="shared" ca="1" si="45"/>
        <v>23.237616443499245</v>
      </c>
      <c r="AJ73" t="b">
        <f t="shared" ca="1" si="46"/>
        <v>0</v>
      </c>
      <c r="AK73" t="b">
        <f ca="1">AND(AJ73, H73=COUNTA(Parties[Player Party]))</f>
        <v>0</v>
      </c>
      <c r="AL73" s="14" cm="1">
        <f t="array" aca="1" ref="AL73" ca="1">INDEX(ElementMultiplier, BL73, P73)*100/N73</f>
        <v>1</v>
      </c>
      <c r="AM73" s="14">
        <f t="shared" ca="1" si="34"/>
        <v>5</v>
      </c>
      <c r="AN73" s="18">
        <f t="shared" ca="1" si="47"/>
        <v>65</v>
      </c>
      <c r="AO73" s="18">
        <f t="shared" ca="1" si="48"/>
        <v>105</v>
      </c>
      <c r="AP73" s="18">
        <f t="shared" ca="1" si="49"/>
        <v>165</v>
      </c>
      <c r="AQ73" s="18">
        <f t="shared" ca="1" si="50"/>
        <v>125</v>
      </c>
      <c r="AR73" s="18">
        <f t="shared" ca="1" si="51"/>
        <v>110</v>
      </c>
      <c r="AS73">
        <f t="shared" ca="1" si="52"/>
        <v>1</v>
      </c>
      <c r="AT73" cm="1">
        <f t="array" aca="1" ref="AT73" ca="1">IF(AS73=AS72, AT72, INDEX(Parties[Opponent ID], AS73))</f>
        <v>12</v>
      </c>
      <c r="AU73" t="str" cm="1">
        <f t="array" aca="1" ref="AU73" ca="1">IF(AT73=AT72,AU72, INDEX(Monsters[Name], AT73))</f>
        <v>Gmooose</v>
      </c>
      <c r="AV73" cm="1">
        <f t="array" aca="1" ref="AV73" ca="1">IF(AND($AS73=$AS72, $CD72=""), BY72, INDEX(Monsters[Health], $AT73))</f>
        <v>185</v>
      </c>
      <c r="AW73" cm="1">
        <f t="array" aca="1" ref="AW73" ca="1">IF(AND($AS73=$AS72, $CD72=""), BZ72, INDEX(Monsters[Stamina], $AT73))</f>
        <v>135</v>
      </c>
      <c r="AX73" s="18" cm="1">
        <f t="array" aca="1" ref="AX73" ca="1">IF(AND($AS73=$AS72, $CD72=""), CA72, INDEX(Monsters[Attack], $AT73))</f>
        <v>70</v>
      </c>
      <c r="AY73" s="18" cm="1">
        <f t="array" aca="1" ref="AY73" ca="1">IF(AND($AS73=$AS72, $CD72=""), CB72, INDEX(Monsters[Defense], $AT73))</f>
        <v>115</v>
      </c>
      <c r="AZ73" s="18" cm="1">
        <f t="array" aca="1" ref="AZ73" ca="1">IF(AND($AS73=$AS72, $CD72=""), CC72, INDEX(Monsters[Luck], $AT73))</f>
        <v>100</v>
      </c>
      <c r="BA73" cm="1">
        <f t="array" aca="1" ref="BA73" ca="1">IF(AT73=AT72, BA72, MATCH(INDEX(Monsters[Element], AT73), Elements, 0))</f>
        <v>4</v>
      </c>
      <c r="BB73" s="4" cm="1">
        <f t="array" aca="1" ref="BB73" ca="1">INDEX(Monsters[Chance to Use 2], AT73)</f>
        <v>0.19999999999999996</v>
      </c>
      <c r="BC73" cm="1">
        <f t="array" aca="1" ref="BC73" ca="1">INDEX(Monsters[Ability 1 ID], AT73)</f>
        <v>3</v>
      </c>
      <c r="BD73" cm="1">
        <f t="array" aca="1" ref="BD73" ca="1">INDEX(Monsters[Ability 2 ID], AT73)</f>
        <v>2</v>
      </c>
      <c r="BE73" cm="1">
        <f t="array" aca="1" ref="BE73" ca="1">INDEX(Abilities[Stamina Cost], BC73)</f>
        <v>3</v>
      </c>
      <c r="BF73" cm="1">
        <f t="array" aca="1" ref="BF73" ca="1">INDEX(Abilities[Stamina Cost], BD73)</f>
        <v>3</v>
      </c>
      <c r="BG73">
        <f t="shared" ca="1" si="53"/>
        <v>1</v>
      </c>
      <c r="BH73">
        <f t="shared" ca="1" si="54"/>
        <v>3</v>
      </c>
      <c r="BI73">
        <f t="shared" ca="1" si="55"/>
        <v>3</v>
      </c>
      <c r="BJ73">
        <f t="shared" ca="1" si="56"/>
        <v>1</v>
      </c>
      <c r="BK73">
        <f t="shared" ca="1" si="57"/>
        <v>3</v>
      </c>
      <c r="BL73" s="18" cm="1">
        <f t="array" aca="1" ref="BL73" ca="1">INDEX(Abilities[Element ID], $BK73)</f>
        <v>4</v>
      </c>
      <c r="BM73" s="18" cm="1">
        <f t="array" aca="1" ref="BM73" ca="1">INDEX(Abilities[Stamina Cost], $BK73)</f>
        <v>3</v>
      </c>
      <c r="BN73" s="18" cm="1">
        <f t="array" aca="1" ref="BN73" ca="1">INDEX(Abilities[Min Damage], $BK73)</f>
        <v>4</v>
      </c>
      <c r="BO73" s="18" cm="1">
        <f t="array" aca="1" ref="BO73" ca="1">INDEX(Abilities[Max Damage], $BK73)</f>
        <v>8</v>
      </c>
      <c r="BP73" s="14">
        <f t="shared" ca="1" si="58"/>
        <v>4.914125561927718</v>
      </c>
      <c r="BQ73" t="str" cm="1">
        <f t="array" aca="1" ref="BQ73" ca="1">INDEX(Abilities[Special Effect], BK73)</f>
        <v>Fortify</v>
      </c>
      <c r="BR73" t="b" cm="1">
        <f t="array" aca="1" ref="BR73" ca="1">RAND() &lt;INDEX(Abilities[Effect Chance], BK73)*AZ73/100</f>
        <v>1</v>
      </c>
      <c r="BS73" t="str">
        <f t="shared" ca="1" si="59"/>
        <v>Fortify</v>
      </c>
      <c r="BT73" s="14">
        <f t="shared" ca="1" si="60"/>
        <v>4.914125561927718</v>
      </c>
      <c r="BU73" t="b">
        <f t="shared" ca="1" si="61"/>
        <v>0</v>
      </c>
      <c r="BV73" t="b">
        <f ca="1">AND(BU73, AS73=COUNTA(Parties[Opponent Party]))</f>
        <v>0</v>
      </c>
      <c r="BW73" s="14" cm="1">
        <f t="array" aca="1" ref="BW73" ca="1">INDEX(ElementMultiplier, AA73, BA73)*100/AY73</f>
        <v>1.3043478260869565</v>
      </c>
      <c r="BX73" s="18">
        <f t="shared" ca="1" si="35"/>
        <v>30</v>
      </c>
      <c r="BY73" s="18">
        <f t="shared" ca="1" si="36"/>
        <v>155</v>
      </c>
      <c r="BZ73" s="18">
        <f t="shared" ca="1" si="62"/>
        <v>132</v>
      </c>
      <c r="CA73" s="18">
        <f t="shared" ca="1" si="63"/>
        <v>70</v>
      </c>
      <c r="CB73" s="18">
        <f t="shared" ca="1" si="64"/>
        <v>127</v>
      </c>
      <c r="CC73" s="18">
        <f t="shared" ca="1" si="65"/>
        <v>100</v>
      </c>
      <c r="CD73" t="str">
        <f t="shared" ca="1" si="66"/>
        <v/>
      </c>
    </row>
    <row r="74" spans="6:82" x14ac:dyDescent="0.25">
      <c r="H74">
        <f t="shared" ca="1" si="37"/>
        <v>1</v>
      </c>
      <c r="I74" cm="1">
        <f t="array" aca="1" ref="I74" ca="1">IF(H74=H73, I73, INDEX(Parties[Player ID], H74))</f>
        <v>5</v>
      </c>
      <c r="J74" t="str" cm="1">
        <f t="array" aca="1" ref="J74" ca="1">IF(I74=I73,J73, INDEX(Monsters[Name], I74))</f>
        <v>Gunome</v>
      </c>
      <c r="K74" cm="1">
        <f t="array" aca="1" ref="K74" ca="1">IF(AND($H74=$H73, CD73=""), AN73, INDEX(Monsters[Health], $I74))</f>
        <v>65</v>
      </c>
      <c r="L74" cm="1">
        <f t="array" aca="1" ref="L74" ca="1">IF(AND($H74=$H73, $CD73=""), AO73, INDEX(Monsters[Stamina], $I74))</f>
        <v>105</v>
      </c>
      <c r="M74" s="18" cm="1">
        <f t="array" aca="1" ref="M74" ca="1">IF(AND($H74=$H73, $CD73=""), AP73, INDEX(Monsters[Attack], $I74))</f>
        <v>165</v>
      </c>
      <c r="N74" s="18" cm="1">
        <f t="array" aca="1" ref="N74" ca="1">IF(AND($H74=$H73, $CD73=""), AQ73, INDEX(Monsters[Defense], $I74))</f>
        <v>125</v>
      </c>
      <c r="O74" s="18" cm="1">
        <f t="array" aca="1" ref="O74" ca="1">IF(AND($H74=$H73, $CD73=""), AR73, INDEX(Monsters[Luck], $I74))</f>
        <v>110</v>
      </c>
      <c r="P74" cm="1">
        <f t="array" aca="1" ref="P74" ca="1">IF(I74=I73, P73, MATCH(INDEX(Monsters[Element], I74), Elements, 0))</f>
        <v>5</v>
      </c>
      <c r="Q74" s="4" cm="1">
        <f t="array" aca="1" ref="Q74" ca="1">INDEX(Monsters[Chance to Use 2], I74)</f>
        <v>0.4</v>
      </c>
      <c r="R74" cm="1">
        <f t="array" aca="1" ref="R74" ca="1">INDEX(Monsters[Ability 1 ID], I74)</f>
        <v>9</v>
      </c>
      <c r="S74" cm="1">
        <f t="array" aca="1" ref="S74" ca="1">INDEX(Monsters[Ability 2 ID], I74)</f>
        <v>10</v>
      </c>
      <c r="T74" cm="1">
        <f t="array" aca="1" ref="T74" ca="1">INDEX(Abilities[Stamina Cost], R74)</f>
        <v>5</v>
      </c>
      <c r="U74" cm="1">
        <f t="array" aca="1" ref="U74" ca="1">INDEX(Abilities[Stamina Cost], S74)</f>
        <v>12</v>
      </c>
      <c r="V74">
        <f t="shared" ca="1" si="38"/>
        <v>1</v>
      </c>
      <c r="W74">
        <f t="shared" ca="1" si="39"/>
        <v>5</v>
      </c>
      <c r="X74">
        <f t="shared" ca="1" si="40"/>
        <v>12</v>
      </c>
      <c r="Y74">
        <f t="shared" ca="1" si="41"/>
        <v>1</v>
      </c>
      <c r="Z74">
        <f t="shared" ca="1" si="42"/>
        <v>9</v>
      </c>
      <c r="AA74" s="18" cm="1">
        <f t="array" aca="1" ref="AA74" ca="1">INDEX(Abilities[Element ID], $Z74)</f>
        <v>5</v>
      </c>
      <c r="AB74" s="18" cm="1">
        <f t="array" aca="1" ref="AB74" ca="1">INDEX(Abilities[Stamina Cost], $Z74)</f>
        <v>5</v>
      </c>
      <c r="AC74" s="18" cm="1">
        <f t="array" aca="1" ref="AC74" ca="1">INDEX(Abilities[Min Damage], $Z74)</f>
        <v>11</v>
      </c>
      <c r="AD74" s="18" cm="1">
        <f t="array" aca="1" ref="AD74" ca="1">INDEX(Abilities[Max Damage], $Z74)</f>
        <v>16</v>
      </c>
      <c r="AE74" s="14">
        <f t="shared" ca="1" si="43"/>
        <v>24.526253563829133</v>
      </c>
      <c r="AF74" t="str" cm="1">
        <f t="array" aca="1" ref="AF74" ca="1">INDEX(Abilities[Special Effect], Z74)</f>
        <v>Vampire</v>
      </c>
      <c r="AG74" t="b" cm="1">
        <f t="array" aca="1" ref="AG74" ca="1">RAND() &lt;INDEX(Abilities[Effect Chance], Z74)*O74/100</f>
        <v>1</v>
      </c>
      <c r="AH74" t="str">
        <f t="shared" ca="1" si="44"/>
        <v>Vampire</v>
      </c>
      <c r="AI74" s="14">
        <f t="shared" ca="1" si="45"/>
        <v>24.526253563829133</v>
      </c>
      <c r="AJ74" t="b">
        <f t="shared" ca="1" si="46"/>
        <v>0</v>
      </c>
      <c r="AK74" t="b">
        <f ca="1">AND(AJ74, H74=COUNTA(Parties[Player Party]))</f>
        <v>0</v>
      </c>
      <c r="AL74" s="14" cm="1">
        <f t="array" aca="1" ref="AL74" ca="1">INDEX(ElementMultiplier, BL74, P74)*100/N74</f>
        <v>1</v>
      </c>
      <c r="AM74" s="14">
        <f t="shared" ca="1" si="34"/>
        <v>3</v>
      </c>
      <c r="AN74" s="18">
        <f t="shared" ca="1" si="47"/>
        <v>76.5</v>
      </c>
      <c r="AO74" s="18">
        <f t="shared" ca="1" si="48"/>
        <v>100</v>
      </c>
      <c r="AP74" s="18">
        <f t="shared" ca="1" si="49"/>
        <v>165</v>
      </c>
      <c r="AQ74" s="18">
        <f t="shared" ca="1" si="50"/>
        <v>125</v>
      </c>
      <c r="AR74" s="18">
        <f t="shared" ca="1" si="51"/>
        <v>110</v>
      </c>
      <c r="AS74">
        <f t="shared" ca="1" si="52"/>
        <v>1</v>
      </c>
      <c r="AT74" cm="1">
        <f t="array" aca="1" ref="AT74" ca="1">IF(AS74=AS73, AT73, INDEX(Parties[Opponent ID], AS74))</f>
        <v>12</v>
      </c>
      <c r="AU74" t="str" cm="1">
        <f t="array" aca="1" ref="AU74" ca="1">IF(AT74=AT73,AU73, INDEX(Monsters[Name], AT74))</f>
        <v>Gmooose</v>
      </c>
      <c r="AV74" cm="1">
        <f t="array" aca="1" ref="AV74" ca="1">IF(AND($AS74=$AS73, $CD73=""), BY73, INDEX(Monsters[Health], $AT74))</f>
        <v>155</v>
      </c>
      <c r="AW74" cm="1">
        <f t="array" aca="1" ref="AW74" ca="1">IF(AND($AS74=$AS73, $CD73=""), BZ73, INDEX(Monsters[Stamina], $AT74))</f>
        <v>132</v>
      </c>
      <c r="AX74" s="18" cm="1">
        <f t="array" aca="1" ref="AX74" ca="1">IF(AND($AS74=$AS73, $CD73=""), CA73, INDEX(Monsters[Attack], $AT74))</f>
        <v>70</v>
      </c>
      <c r="AY74" s="18" cm="1">
        <f t="array" aca="1" ref="AY74" ca="1">IF(AND($AS74=$AS73, $CD73=""), CB73, INDEX(Monsters[Defense], $AT74))</f>
        <v>127</v>
      </c>
      <c r="AZ74" s="18" cm="1">
        <f t="array" aca="1" ref="AZ74" ca="1">IF(AND($AS74=$AS73, $CD73=""), CC73, INDEX(Monsters[Luck], $AT74))</f>
        <v>100</v>
      </c>
      <c r="BA74" cm="1">
        <f t="array" aca="1" ref="BA74" ca="1">IF(AT74=AT73, BA73, MATCH(INDEX(Monsters[Element], AT74), Elements, 0))</f>
        <v>4</v>
      </c>
      <c r="BB74" s="4" cm="1">
        <f t="array" aca="1" ref="BB74" ca="1">INDEX(Monsters[Chance to Use 2], AT74)</f>
        <v>0.19999999999999996</v>
      </c>
      <c r="BC74" cm="1">
        <f t="array" aca="1" ref="BC74" ca="1">INDEX(Monsters[Ability 1 ID], AT74)</f>
        <v>3</v>
      </c>
      <c r="BD74" cm="1">
        <f t="array" aca="1" ref="BD74" ca="1">INDEX(Monsters[Ability 2 ID], AT74)</f>
        <v>2</v>
      </c>
      <c r="BE74" cm="1">
        <f t="array" aca="1" ref="BE74" ca="1">INDEX(Abilities[Stamina Cost], BC74)</f>
        <v>3</v>
      </c>
      <c r="BF74" cm="1">
        <f t="array" aca="1" ref="BF74" ca="1">INDEX(Abilities[Stamina Cost], BD74)</f>
        <v>3</v>
      </c>
      <c r="BG74">
        <f t="shared" ca="1" si="53"/>
        <v>1</v>
      </c>
      <c r="BH74">
        <f t="shared" ca="1" si="54"/>
        <v>3</v>
      </c>
      <c r="BI74">
        <f t="shared" ca="1" si="55"/>
        <v>3</v>
      </c>
      <c r="BJ74">
        <f t="shared" ca="1" si="56"/>
        <v>1</v>
      </c>
      <c r="BK74">
        <f t="shared" ca="1" si="57"/>
        <v>3</v>
      </c>
      <c r="BL74" s="18" cm="1">
        <f t="array" aca="1" ref="BL74" ca="1">INDEX(Abilities[Element ID], $BK74)</f>
        <v>4</v>
      </c>
      <c r="BM74" s="18" cm="1">
        <f t="array" aca="1" ref="BM74" ca="1">INDEX(Abilities[Stamina Cost], $BK74)</f>
        <v>3</v>
      </c>
      <c r="BN74" s="18" cm="1">
        <f t="array" aca="1" ref="BN74" ca="1">INDEX(Abilities[Min Damage], $BK74)</f>
        <v>4</v>
      </c>
      <c r="BO74" s="18" cm="1">
        <f t="array" aca="1" ref="BO74" ca="1">INDEX(Abilities[Max Damage], $BK74)</f>
        <v>8</v>
      </c>
      <c r="BP74" s="14">
        <f t="shared" ca="1" si="58"/>
        <v>3.3478520146250257</v>
      </c>
      <c r="BQ74" t="str" cm="1">
        <f t="array" aca="1" ref="BQ74" ca="1">INDEX(Abilities[Special Effect], BK74)</f>
        <v>Fortify</v>
      </c>
      <c r="BR74" t="b" cm="1">
        <f t="array" aca="1" ref="BR74" ca="1">RAND() &lt;INDEX(Abilities[Effect Chance], BK74)*AZ74/100</f>
        <v>1</v>
      </c>
      <c r="BS74" t="str">
        <f t="shared" ca="1" si="59"/>
        <v>Fortify</v>
      </c>
      <c r="BT74" s="14">
        <f t="shared" ca="1" si="60"/>
        <v>3.3478520146250257</v>
      </c>
      <c r="BU74" t="b">
        <f t="shared" ca="1" si="61"/>
        <v>0</v>
      </c>
      <c r="BV74" t="b">
        <f ca="1">AND(BU74, AS74=COUNTA(Parties[Opponent Party]))</f>
        <v>0</v>
      </c>
      <c r="BW74" s="14" cm="1">
        <f t="array" aca="1" ref="BW74" ca="1">INDEX(ElementMultiplier, AA74, BA74)*100/AY74</f>
        <v>1.1811023622047243</v>
      </c>
      <c r="BX74" s="18">
        <f t="shared" ca="1" si="35"/>
        <v>29</v>
      </c>
      <c r="BY74" s="18">
        <f t="shared" ca="1" si="36"/>
        <v>126</v>
      </c>
      <c r="BZ74" s="18">
        <f t="shared" ca="1" si="62"/>
        <v>129</v>
      </c>
      <c r="CA74" s="18">
        <f t="shared" ca="1" si="63"/>
        <v>70</v>
      </c>
      <c r="CB74" s="18">
        <f t="shared" ca="1" si="64"/>
        <v>140</v>
      </c>
      <c r="CC74" s="18">
        <f t="shared" ca="1" si="65"/>
        <v>100</v>
      </c>
      <c r="CD74" t="str">
        <f t="shared" ca="1" si="66"/>
        <v/>
      </c>
    </row>
    <row r="75" spans="6:82" x14ac:dyDescent="0.25">
      <c r="F75" s="14"/>
      <c r="H75">
        <f t="shared" ca="1" si="37"/>
        <v>1</v>
      </c>
      <c r="I75" cm="1">
        <f t="array" aca="1" ref="I75" ca="1">IF(H75=H74, I74, INDEX(Parties[Player ID], H75))</f>
        <v>5</v>
      </c>
      <c r="J75" t="str" cm="1">
        <f t="array" aca="1" ref="J75" ca="1">IF(I75=I74,J74, INDEX(Monsters[Name], I75))</f>
        <v>Gunome</v>
      </c>
      <c r="K75" cm="1">
        <f t="array" aca="1" ref="K75" ca="1">IF(AND($H75=$H74, CD74=""), AN74, INDEX(Monsters[Health], $I75))</f>
        <v>76.5</v>
      </c>
      <c r="L75" cm="1">
        <f t="array" aca="1" ref="L75" ca="1">IF(AND($H75=$H74, $CD74=""), AO74, INDEX(Monsters[Stamina], $I75))</f>
        <v>100</v>
      </c>
      <c r="M75" s="18" cm="1">
        <f t="array" aca="1" ref="M75" ca="1">IF(AND($H75=$H74, $CD74=""), AP74, INDEX(Monsters[Attack], $I75))</f>
        <v>165</v>
      </c>
      <c r="N75" s="18" cm="1">
        <f t="array" aca="1" ref="N75" ca="1">IF(AND($H75=$H74, $CD74=""), AQ74, INDEX(Monsters[Defense], $I75))</f>
        <v>125</v>
      </c>
      <c r="O75" s="18" cm="1">
        <f t="array" aca="1" ref="O75" ca="1">IF(AND($H75=$H74, $CD74=""), AR74, INDEX(Monsters[Luck], $I75))</f>
        <v>110</v>
      </c>
      <c r="P75" cm="1">
        <f t="array" aca="1" ref="P75" ca="1">IF(I75=I74, P74, MATCH(INDEX(Monsters[Element], I75), Elements, 0))</f>
        <v>5</v>
      </c>
      <c r="Q75" s="4" cm="1">
        <f t="array" aca="1" ref="Q75" ca="1">INDEX(Monsters[Chance to Use 2], I75)</f>
        <v>0.4</v>
      </c>
      <c r="R75" cm="1">
        <f t="array" aca="1" ref="R75" ca="1">INDEX(Monsters[Ability 1 ID], I75)</f>
        <v>9</v>
      </c>
      <c r="S75" cm="1">
        <f t="array" aca="1" ref="S75" ca="1">INDEX(Monsters[Ability 2 ID], I75)</f>
        <v>10</v>
      </c>
      <c r="T75" cm="1">
        <f t="array" aca="1" ref="T75" ca="1">INDEX(Abilities[Stamina Cost], R75)</f>
        <v>5</v>
      </c>
      <c r="U75" cm="1">
        <f t="array" aca="1" ref="U75" ca="1">INDEX(Abilities[Stamina Cost], S75)</f>
        <v>12</v>
      </c>
      <c r="V75">
        <f t="shared" ca="1" si="38"/>
        <v>1</v>
      </c>
      <c r="W75">
        <f t="shared" ca="1" si="39"/>
        <v>5</v>
      </c>
      <c r="X75">
        <f t="shared" ca="1" si="40"/>
        <v>12</v>
      </c>
      <c r="Y75">
        <f t="shared" ca="1" si="41"/>
        <v>2</v>
      </c>
      <c r="Z75">
        <f t="shared" ca="1" si="42"/>
        <v>10</v>
      </c>
      <c r="AA75" s="18" cm="1">
        <f t="array" aca="1" ref="AA75" ca="1">INDEX(Abilities[Element ID], $Z75)</f>
        <v>5</v>
      </c>
      <c r="AB75" s="18" cm="1">
        <f t="array" aca="1" ref="AB75" ca="1">INDEX(Abilities[Stamina Cost], $Z75)</f>
        <v>12</v>
      </c>
      <c r="AC75" s="18" cm="1">
        <f t="array" aca="1" ref="AC75" ca="1">INDEX(Abilities[Min Damage], $Z75)</f>
        <v>4</v>
      </c>
      <c r="AD75" s="18" cm="1">
        <f t="array" aca="1" ref="AD75" ca="1">INDEX(Abilities[Max Damage], $Z75)</f>
        <v>10</v>
      </c>
      <c r="AE75" s="14">
        <f t="shared" ca="1" si="43"/>
        <v>9.1854073214842611</v>
      </c>
      <c r="AF75" t="str" cm="1">
        <f t="array" aca="1" ref="AF75" ca="1">INDEX(Abilities[Special Effect], Z75)</f>
        <v>Focus</v>
      </c>
      <c r="AG75" t="b" cm="1">
        <f t="array" aca="1" ref="AG75" ca="1">RAND() &lt;INDEX(Abilities[Effect Chance], Z75)*O75/100</f>
        <v>1</v>
      </c>
      <c r="AH75" t="str">
        <f t="shared" ca="1" si="44"/>
        <v>Focus</v>
      </c>
      <c r="AI75" s="14">
        <f t="shared" ca="1" si="45"/>
        <v>9.1854073214842611</v>
      </c>
      <c r="AJ75" t="b">
        <f t="shared" ca="1" si="46"/>
        <v>0</v>
      </c>
      <c r="AK75" t="b">
        <f ca="1">AND(AJ75, H75=COUNTA(Parties[Player Party]))</f>
        <v>0</v>
      </c>
      <c r="AL75" s="14" cm="1">
        <f t="array" aca="1" ref="AL75" ca="1">INDEX(ElementMultiplier, BL75, P75)*100/N75</f>
        <v>1</v>
      </c>
      <c r="AM75" s="14">
        <f t="shared" ca="1" si="34"/>
        <v>4</v>
      </c>
      <c r="AN75" s="18">
        <f t="shared" ca="1" si="47"/>
        <v>72.5</v>
      </c>
      <c r="AO75" s="18">
        <f t="shared" ca="1" si="48"/>
        <v>88</v>
      </c>
      <c r="AP75" s="18">
        <f t="shared" ca="1" si="49"/>
        <v>182</v>
      </c>
      <c r="AQ75" s="18">
        <f t="shared" ca="1" si="50"/>
        <v>125</v>
      </c>
      <c r="AR75" s="18">
        <f t="shared" ca="1" si="51"/>
        <v>110</v>
      </c>
      <c r="AS75">
        <f t="shared" ca="1" si="52"/>
        <v>1</v>
      </c>
      <c r="AT75" cm="1">
        <f t="array" aca="1" ref="AT75" ca="1">IF(AS75=AS74, AT74, INDEX(Parties[Opponent ID], AS75))</f>
        <v>12</v>
      </c>
      <c r="AU75" t="str" cm="1">
        <f t="array" aca="1" ref="AU75" ca="1">IF(AT75=AT74,AU74, INDEX(Monsters[Name], AT75))</f>
        <v>Gmooose</v>
      </c>
      <c r="AV75" cm="1">
        <f t="array" aca="1" ref="AV75" ca="1">IF(AND($AS75=$AS74, $CD74=""), BY74, INDEX(Monsters[Health], $AT75))</f>
        <v>126</v>
      </c>
      <c r="AW75" cm="1">
        <f t="array" aca="1" ref="AW75" ca="1">IF(AND($AS75=$AS74, $CD74=""), BZ74, INDEX(Monsters[Stamina], $AT75))</f>
        <v>129</v>
      </c>
      <c r="AX75" s="18" cm="1">
        <f t="array" aca="1" ref="AX75" ca="1">IF(AND($AS75=$AS74, $CD74=""), CA74, INDEX(Monsters[Attack], $AT75))</f>
        <v>70</v>
      </c>
      <c r="AY75" s="18" cm="1">
        <f t="array" aca="1" ref="AY75" ca="1">IF(AND($AS75=$AS74, $CD74=""), CB74, INDEX(Monsters[Defense], $AT75))</f>
        <v>140</v>
      </c>
      <c r="AZ75" s="18" cm="1">
        <f t="array" aca="1" ref="AZ75" ca="1">IF(AND($AS75=$AS74, $CD74=""), CC74, INDEX(Monsters[Luck], $AT75))</f>
        <v>100</v>
      </c>
      <c r="BA75" cm="1">
        <f t="array" aca="1" ref="BA75" ca="1">IF(AT75=AT74, BA74, MATCH(INDEX(Monsters[Element], AT75), Elements, 0))</f>
        <v>4</v>
      </c>
      <c r="BB75" s="4" cm="1">
        <f t="array" aca="1" ref="BB75" ca="1">INDEX(Monsters[Chance to Use 2], AT75)</f>
        <v>0.19999999999999996</v>
      </c>
      <c r="BC75" cm="1">
        <f t="array" aca="1" ref="BC75" ca="1">INDEX(Monsters[Ability 1 ID], AT75)</f>
        <v>3</v>
      </c>
      <c r="BD75" cm="1">
        <f t="array" aca="1" ref="BD75" ca="1">INDEX(Monsters[Ability 2 ID], AT75)</f>
        <v>2</v>
      </c>
      <c r="BE75" cm="1">
        <f t="array" aca="1" ref="BE75" ca="1">INDEX(Abilities[Stamina Cost], BC75)</f>
        <v>3</v>
      </c>
      <c r="BF75" cm="1">
        <f t="array" aca="1" ref="BF75" ca="1">INDEX(Abilities[Stamina Cost], BD75)</f>
        <v>3</v>
      </c>
      <c r="BG75">
        <f t="shared" ca="1" si="53"/>
        <v>1</v>
      </c>
      <c r="BH75">
        <f t="shared" ca="1" si="54"/>
        <v>3</v>
      </c>
      <c r="BI75">
        <f t="shared" ca="1" si="55"/>
        <v>3</v>
      </c>
      <c r="BJ75">
        <f t="shared" ca="1" si="56"/>
        <v>1</v>
      </c>
      <c r="BK75">
        <f t="shared" ca="1" si="57"/>
        <v>3</v>
      </c>
      <c r="BL75" s="18" cm="1">
        <f t="array" aca="1" ref="BL75" ca="1">INDEX(Abilities[Element ID], $BK75)</f>
        <v>4</v>
      </c>
      <c r="BM75" s="18" cm="1">
        <f t="array" aca="1" ref="BM75" ca="1">INDEX(Abilities[Stamina Cost], $BK75)</f>
        <v>3</v>
      </c>
      <c r="BN75" s="18" cm="1">
        <f t="array" aca="1" ref="BN75" ca="1">INDEX(Abilities[Min Damage], $BK75)</f>
        <v>4</v>
      </c>
      <c r="BO75" s="18" cm="1">
        <f t="array" aca="1" ref="BO75" ca="1">INDEX(Abilities[Max Damage], $BK75)</f>
        <v>8</v>
      </c>
      <c r="BP75" s="14">
        <f t="shared" ca="1" si="58"/>
        <v>4.4112941550957947</v>
      </c>
      <c r="BQ75" t="str" cm="1">
        <f t="array" aca="1" ref="BQ75" ca="1">INDEX(Abilities[Special Effect], BK75)</f>
        <v>Fortify</v>
      </c>
      <c r="BR75" t="b" cm="1">
        <f t="array" aca="1" ref="BR75" ca="1">RAND() &lt;INDEX(Abilities[Effect Chance], BK75)*AZ75/100</f>
        <v>1</v>
      </c>
      <c r="BS75" t="str">
        <f t="shared" ca="1" si="59"/>
        <v>Fortify</v>
      </c>
      <c r="BT75" s="14">
        <f t="shared" ca="1" si="60"/>
        <v>4.4112941550957947</v>
      </c>
      <c r="BU75" t="b">
        <f t="shared" ca="1" si="61"/>
        <v>0</v>
      </c>
      <c r="BV75" t="b">
        <f ca="1">AND(BU75, AS75=COUNTA(Parties[Opponent Party]))</f>
        <v>0</v>
      </c>
      <c r="BW75" s="14" cm="1">
        <f t="array" aca="1" ref="BW75" ca="1">INDEX(ElementMultiplier, AA75, BA75)*100/AY75</f>
        <v>1.0714285714285714</v>
      </c>
      <c r="BX75" s="18">
        <f t="shared" ca="1" si="35"/>
        <v>10</v>
      </c>
      <c r="BY75" s="18">
        <f t="shared" ca="1" si="36"/>
        <v>116</v>
      </c>
      <c r="BZ75" s="18">
        <f t="shared" ca="1" si="62"/>
        <v>126</v>
      </c>
      <c r="CA75" s="18">
        <f t="shared" ca="1" si="63"/>
        <v>70</v>
      </c>
      <c r="CB75" s="18">
        <f t="shared" ca="1" si="64"/>
        <v>154</v>
      </c>
      <c r="CC75" s="18">
        <f t="shared" ca="1" si="65"/>
        <v>100</v>
      </c>
      <c r="CD75" t="str">
        <f t="shared" ca="1" si="66"/>
        <v/>
      </c>
    </row>
    <row r="76" spans="6:82" x14ac:dyDescent="0.25">
      <c r="H76">
        <f t="shared" ca="1" si="37"/>
        <v>1</v>
      </c>
      <c r="I76" cm="1">
        <f t="array" aca="1" ref="I76" ca="1">IF(H76=H75, I75, INDEX(Parties[Player ID], H76))</f>
        <v>5</v>
      </c>
      <c r="J76" t="str" cm="1">
        <f t="array" aca="1" ref="J76" ca="1">IF(I76=I75,J75, INDEX(Monsters[Name], I76))</f>
        <v>Gunome</v>
      </c>
      <c r="K76" cm="1">
        <f t="array" aca="1" ref="K76" ca="1">IF(AND($H76=$H75, CD75=""), AN75, INDEX(Monsters[Health], $I76))</f>
        <v>72.5</v>
      </c>
      <c r="L76" cm="1">
        <f t="array" aca="1" ref="L76" ca="1">IF(AND($H76=$H75, $CD75=""), AO75, INDEX(Monsters[Stamina], $I76))</f>
        <v>88</v>
      </c>
      <c r="M76" s="18" cm="1">
        <f t="array" aca="1" ref="M76" ca="1">IF(AND($H76=$H75, $CD75=""), AP75, INDEX(Monsters[Attack], $I76))</f>
        <v>182</v>
      </c>
      <c r="N76" s="18" cm="1">
        <f t="array" aca="1" ref="N76" ca="1">IF(AND($H76=$H75, $CD75=""), AQ75, INDEX(Monsters[Defense], $I76))</f>
        <v>125</v>
      </c>
      <c r="O76" s="18" cm="1">
        <f t="array" aca="1" ref="O76" ca="1">IF(AND($H76=$H75, $CD75=""), AR75, INDEX(Monsters[Luck], $I76))</f>
        <v>110</v>
      </c>
      <c r="P76" cm="1">
        <f t="array" aca="1" ref="P76" ca="1">IF(I76=I75, P75, MATCH(INDEX(Monsters[Element], I76), Elements, 0))</f>
        <v>5</v>
      </c>
      <c r="Q76" s="4" cm="1">
        <f t="array" aca="1" ref="Q76" ca="1">INDEX(Monsters[Chance to Use 2], I76)</f>
        <v>0.4</v>
      </c>
      <c r="R76" cm="1">
        <f t="array" aca="1" ref="R76" ca="1">INDEX(Monsters[Ability 1 ID], I76)</f>
        <v>9</v>
      </c>
      <c r="S76" cm="1">
        <f t="array" aca="1" ref="S76" ca="1">INDEX(Monsters[Ability 2 ID], I76)</f>
        <v>10</v>
      </c>
      <c r="T76" cm="1">
        <f t="array" aca="1" ref="T76" ca="1">INDEX(Abilities[Stamina Cost], R76)</f>
        <v>5</v>
      </c>
      <c r="U76" cm="1">
        <f t="array" aca="1" ref="U76" ca="1">INDEX(Abilities[Stamina Cost], S76)</f>
        <v>12</v>
      </c>
      <c r="V76">
        <f t="shared" ca="1" si="38"/>
        <v>1</v>
      </c>
      <c r="W76">
        <f t="shared" ca="1" si="39"/>
        <v>5</v>
      </c>
      <c r="X76">
        <f t="shared" ca="1" si="40"/>
        <v>12</v>
      </c>
      <c r="Y76">
        <f t="shared" ca="1" si="41"/>
        <v>1</v>
      </c>
      <c r="Z76">
        <f t="shared" ca="1" si="42"/>
        <v>9</v>
      </c>
      <c r="AA76" s="18" cm="1">
        <f t="array" aca="1" ref="AA76" ca="1">INDEX(Abilities[Element ID], $Z76)</f>
        <v>5</v>
      </c>
      <c r="AB76" s="18" cm="1">
        <f t="array" aca="1" ref="AB76" ca="1">INDEX(Abilities[Stamina Cost], $Z76)</f>
        <v>5</v>
      </c>
      <c r="AC76" s="18" cm="1">
        <f t="array" aca="1" ref="AC76" ca="1">INDEX(Abilities[Min Damage], $Z76)</f>
        <v>11</v>
      </c>
      <c r="AD76" s="18" cm="1">
        <f t="array" aca="1" ref="AD76" ca="1">INDEX(Abilities[Max Damage], $Z76)</f>
        <v>16</v>
      </c>
      <c r="AE76" s="14">
        <f t="shared" ca="1" si="43"/>
        <v>26.702627564267843</v>
      </c>
      <c r="AF76" t="str" cm="1">
        <f t="array" aca="1" ref="AF76" ca="1">INDEX(Abilities[Special Effect], Z76)</f>
        <v>Vampire</v>
      </c>
      <c r="AG76" t="b" cm="1">
        <f t="array" aca="1" ref="AG76" ca="1">RAND() &lt;INDEX(Abilities[Effect Chance], Z76)*O76/100</f>
        <v>1</v>
      </c>
      <c r="AH76" t="str">
        <f t="shared" ca="1" si="44"/>
        <v>Vampire</v>
      </c>
      <c r="AI76" s="14">
        <f t="shared" ca="1" si="45"/>
        <v>26.702627564267843</v>
      </c>
      <c r="AJ76" t="b">
        <f t="shared" ca="1" si="46"/>
        <v>0</v>
      </c>
      <c r="AK76" t="b">
        <f ca="1">AND(AJ76, H76=COUNTA(Parties[Player Party]))</f>
        <v>0</v>
      </c>
      <c r="AL76" s="14" cm="1">
        <f t="array" aca="1" ref="AL76" ca="1">INDEX(ElementMultiplier, BL76, P76)*100/N76</f>
        <v>1</v>
      </c>
      <c r="AM76" s="14">
        <f t="shared" ca="1" si="34"/>
        <v>4</v>
      </c>
      <c r="AN76" s="18">
        <f t="shared" ca="1" si="47"/>
        <v>81.5</v>
      </c>
      <c r="AO76" s="18">
        <f t="shared" ca="1" si="48"/>
        <v>83</v>
      </c>
      <c r="AP76" s="18">
        <f t="shared" ca="1" si="49"/>
        <v>182</v>
      </c>
      <c r="AQ76" s="18">
        <f t="shared" ca="1" si="50"/>
        <v>125</v>
      </c>
      <c r="AR76" s="18">
        <f t="shared" ca="1" si="51"/>
        <v>110</v>
      </c>
      <c r="AS76">
        <f t="shared" ca="1" si="52"/>
        <v>1</v>
      </c>
      <c r="AT76" cm="1">
        <f t="array" aca="1" ref="AT76" ca="1">IF(AS76=AS75, AT75, INDEX(Parties[Opponent ID], AS76))</f>
        <v>12</v>
      </c>
      <c r="AU76" t="str" cm="1">
        <f t="array" aca="1" ref="AU76" ca="1">IF(AT76=AT75,AU75, INDEX(Monsters[Name], AT76))</f>
        <v>Gmooose</v>
      </c>
      <c r="AV76" cm="1">
        <f t="array" aca="1" ref="AV76" ca="1">IF(AND($AS76=$AS75, $CD75=""), BY75, INDEX(Monsters[Health], $AT76))</f>
        <v>116</v>
      </c>
      <c r="AW76" cm="1">
        <f t="array" aca="1" ref="AW76" ca="1">IF(AND($AS76=$AS75, $CD75=""), BZ75, INDEX(Monsters[Stamina], $AT76))</f>
        <v>126</v>
      </c>
      <c r="AX76" s="18" cm="1">
        <f t="array" aca="1" ref="AX76" ca="1">IF(AND($AS76=$AS75, $CD75=""), CA75, INDEX(Monsters[Attack], $AT76))</f>
        <v>70</v>
      </c>
      <c r="AY76" s="18" cm="1">
        <f t="array" aca="1" ref="AY76" ca="1">IF(AND($AS76=$AS75, $CD75=""), CB75, INDEX(Monsters[Defense], $AT76))</f>
        <v>154</v>
      </c>
      <c r="AZ76" s="18" cm="1">
        <f t="array" aca="1" ref="AZ76" ca="1">IF(AND($AS76=$AS75, $CD75=""), CC75, INDEX(Monsters[Luck], $AT76))</f>
        <v>100</v>
      </c>
      <c r="BA76" cm="1">
        <f t="array" aca="1" ref="BA76" ca="1">IF(AT76=AT75, BA75, MATCH(INDEX(Monsters[Element], AT76), Elements, 0))</f>
        <v>4</v>
      </c>
      <c r="BB76" s="4" cm="1">
        <f t="array" aca="1" ref="BB76" ca="1">INDEX(Monsters[Chance to Use 2], AT76)</f>
        <v>0.19999999999999996</v>
      </c>
      <c r="BC76" cm="1">
        <f t="array" aca="1" ref="BC76" ca="1">INDEX(Monsters[Ability 1 ID], AT76)</f>
        <v>3</v>
      </c>
      <c r="BD76" cm="1">
        <f t="array" aca="1" ref="BD76" ca="1">INDEX(Monsters[Ability 2 ID], AT76)</f>
        <v>2</v>
      </c>
      <c r="BE76" cm="1">
        <f t="array" aca="1" ref="BE76" ca="1">INDEX(Abilities[Stamina Cost], BC76)</f>
        <v>3</v>
      </c>
      <c r="BF76" cm="1">
        <f t="array" aca="1" ref="BF76" ca="1">INDEX(Abilities[Stamina Cost], BD76)</f>
        <v>3</v>
      </c>
      <c r="BG76">
        <f t="shared" ca="1" si="53"/>
        <v>1</v>
      </c>
      <c r="BH76">
        <f t="shared" ca="1" si="54"/>
        <v>3</v>
      </c>
      <c r="BI76">
        <f t="shared" ca="1" si="55"/>
        <v>3</v>
      </c>
      <c r="BJ76">
        <f t="shared" ca="1" si="56"/>
        <v>1</v>
      </c>
      <c r="BK76">
        <f t="shared" ca="1" si="57"/>
        <v>3</v>
      </c>
      <c r="BL76" s="18" cm="1">
        <f t="array" aca="1" ref="BL76" ca="1">INDEX(Abilities[Element ID], $BK76)</f>
        <v>4</v>
      </c>
      <c r="BM76" s="18" cm="1">
        <f t="array" aca="1" ref="BM76" ca="1">INDEX(Abilities[Stamina Cost], $BK76)</f>
        <v>3</v>
      </c>
      <c r="BN76" s="18" cm="1">
        <f t="array" aca="1" ref="BN76" ca="1">INDEX(Abilities[Min Damage], $BK76)</f>
        <v>4</v>
      </c>
      <c r="BO76" s="18" cm="1">
        <f t="array" aca="1" ref="BO76" ca="1">INDEX(Abilities[Max Damage], $BK76)</f>
        <v>8</v>
      </c>
      <c r="BP76" s="14">
        <f t="shared" ca="1" si="58"/>
        <v>4.2113263513649546</v>
      </c>
      <c r="BQ76" t="str" cm="1">
        <f t="array" aca="1" ref="BQ76" ca="1">INDEX(Abilities[Special Effect], BK76)</f>
        <v>Fortify</v>
      </c>
      <c r="BR76" t="b" cm="1">
        <f t="array" aca="1" ref="BR76" ca="1">RAND() &lt;INDEX(Abilities[Effect Chance], BK76)*AZ76/100</f>
        <v>1</v>
      </c>
      <c r="BS76" t="str">
        <f t="shared" ca="1" si="59"/>
        <v>Fortify</v>
      </c>
      <c r="BT76" s="14">
        <f t="shared" ca="1" si="60"/>
        <v>4.2113263513649546</v>
      </c>
      <c r="BU76" t="b">
        <f t="shared" ca="1" si="61"/>
        <v>0</v>
      </c>
      <c r="BV76" t="b">
        <f ca="1">AND(BU76, AS76=COUNTA(Parties[Opponent Party]))</f>
        <v>0</v>
      </c>
      <c r="BW76" s="14" cm="1">
        <f t="array" aca="1" ref="BW76" ca="1">INDEX(ElementMultiplier, AA76, BA76)*100/AY76</f>
        <v>0.97402597402597402</v>
      </c>
      <c r="BX76" s="18">
        <f t="shared" ca="1" si="35"/>
        <v>26</v>
      </c>
      <c r="BY76" s="18">
        <f t="shared" ca="1" si="36"/>
        <v>90</v>
      </c>
      <c r="BZ76" s="18">
        <f t="shared" ca="1" si="62"/>
        <v>123</v>
      </c>
      <c r="CA76" s="18">
        <f t="shared" ca="1" si="63"/>
        <v>70</v>
      </c>
      <c r="CB76" s="18">
        <f t="shared" ca="1" si="64"/>
        <v>169</v>
      </c>
      <c r="CC76" s="18">
        <f t="shared" ca="1" si="65"/>
        <v>100</v>
      </c>
      <c r="CD76" t="str">
        <f t="shared" ca="1" si="66"/>
        <v/>
      </c>
    </row>
    <row r="77" spans="6:82" x14ac:dyDescent="0.25">
      <c r="H77">
        <f t="shared" ca="1" si="37"/>
        <v>1</v>
      </c>
      <c r="I77" cm="1">
        <f t="array" aca="1" ref="I77" ca="1">IF(H77=H76, I76, INDEX(Parties[Player ID], H77))</f>
        <v>5</v>
      </c>
      <c r="J77" t="str" cm="1">
        <f t="array" aca="1" ref="J77" ca="1">IF(I77=I76,J76, INDEX(Monsters[Name], I77))</f>
        <v>Gunome</v>
      </c>
      <c r="K77" cm="1">
        <f t="array" aca="1" ref="K77" ca="1">IF(AND($H77=$H76, CD76=""), AN76, INDEX(Monsters[Health], $I77))</f>
        <v>81.5</v>
      </c>
      <c r="L77" cm="1">
        <f t="array" aca="1" ref="L77" ca="1">IF(AND($H77=$H76, $CD76=""), AO76, INDEX(Monsters[Stamina], $I77))</f>
        <v>83</v>
      </c>
      <c r="M77" s="18" cm="1">
        <f t="array" aca="1" ref="M77" ca="1">IF(AND($H77=$H76, $CD76=""), AP76, INDEX(Monsters[Attack], $I77))</f>
        <v>182</v>
      </c>
      <c r="N77" s="18" cm="1">
        <f t="array" aca="1" ref="N77" ca="1">IF(AND($H77=$H76, $CD76=""), AQ76, INDEX(Monsters[Defense], $I77))</f>
        <v>125</v>
      </c>
      <c r="O77" s="18" cm="1">
        <f t="array" aca="1" ref="O77" ca="1">IF(AND($H77=$H76, $CD76=""), AR76, INDEX(Monsters[Luck], $I77))</f>
        <v>110</v>
      </c>
      <c r="P77" cm="1">
        <f t="array" aca="1" ref="P77" ca="1">IF(I77=I76, P76, MATCH(INDEX(Monsters[Element], I77), Elements, 0))</f>
        <v>5</v>
      </c>
      <c r="Q77" s="4" cm="1">
        <f t="array" aca="1" ref="Q77" ca="1">INDEX(Monsters[Chance to Use 2], I77)</f>
        <v>0.4</v>
      </c>
      <c r="R77" cm="1">
        <f t="array" aca="1" ref="R77" ca="1">INDEX(Monsters[Ability 1 ID], I77)</f>
        <v>9</v>
      </c>
      <c r="S77" cm="1">
        <f t="array" aca="1" ref="S77" ca="1">INDEX(Monsters[Ability 2 ID], I77)</f>
        <v>10</v>
      </c>
      <c r="T77" cm="1">
        <f t="array" aca="1" ref="T77" ca="1">INDEX(Abilities[Stamina Cost], R77)</f>
        <v>5</v>
      </c>
      <c r="U77" cm="1">
        <f t="array" aca="1" ref="U77" ca="1">INDEX(Abilities[Stamina Cost], S77)</f>
        <v>12</v>
      </c>
      <c r="V77">
        <f t="shared" ca="1" si="38"/>
        <v>1</v>
      </c>
      <c r="W77">
        <f t="shared" ca="1" si="39"/>
        <v>5</v>
      </c>
      <c r="X77">
        <f t="shared" ca="1" si="40"/>
        <v>12</v>
      </c>
      <c r="Y77">
        <f t="shared" ca="1" si="41"/>
        <v>1</v>
      </c>
      <c r="Z77">
        <f t="shared" ca="1" si="42"/>
        <v>9</v>
      </c>
      <c r="AA77" s="18" cm="1">
        <f t="array" aca="1" ref="AA77" ca="1">INDEX(Abilities[Element ID], $Z77)</f>
        <v>5</v>
      </c>
      <c r="AB77" s="18" cm="1">
        <f t="array" aca="1" ref="AB77" ca="1">INDEX(Abilities[Stamina Cost], $Z77)</f>
        <v>5</v>
      </c>
      <c r="AC77" s="18" cm="1">
        <f t="array" aca="1" ref="AC77" ca="1">INDEX(Abilities[Min Damage], $Z77)</f>
        <v>11</v>
      </c>
      <c r="AD77" s="18" cm="1">
        <f t="array" aca="1" ref="AD77" ca="1">INDEX(Abilities[Max Damage], $Z77)</f>
        <v>16</v>
      </c>
      <c r="AE77" s="14">
        <f t="shared" ca="1" si="43"/>
        <v>23.233654611937688</v>
      </c>
      <c r="AF77" t="str" cm="1">
        <f t="array" aca="1" ref="AF77" ca="1">INDEX(Abilities[Special Effect], Z77)</f>
        <v>Vampire</v>
      </c>
      <c r="AG77" t="b" cm="1">
        <f t="array" aca="1" ref="AG77" ca="1">RAND() &lt;INDEX(Abilities[Effect Chance], Z77)*O77/100</f>
        <v>0</v>
      </c>
      <c r="AH77" t="str">
        <f t="shared" ca="1" si="44"/>
        <v/>
      </c>
      <c r="AI77" s="14">
        <f t="shared" ca="1" si="45"/>
        <v>23.233654611937688</v>
      </c>
      <c r="AJ77" t="b">
        <f t="shared" ca="1" si="46"/>
        <v>0</v>
      </c>
      <c r="AK77" t="b">
        <f ca="1">AND(AJ77, H77=COUNTA(Parties[Player Party]))</f>
        <v>0</v>
      </c>
      <c r="AL77" s="14" cm="1">
        <f t="array" aca="1" ref="AL77" ca="1">INDEX(ElementMultiplier, BL77, P77)*100/N77</f>
        <v>1</v>
      </c>
      <c r="AM77" s="14">
        <f t="shared" ca="1" si="34"/>
        <v>4</v>
      </c>
      <c r="AN77" s="18">
        <f t="shared" ca="1" si="47"/>
        <v>77.5</v>
      </c>
      <c r="AO77" s="18">
        <f t="shared" ca="1" si="48"/>
        <v>78</v>
      </c>
      <c r="AP77" s="18">
        <f t="shared" ca="1" si="49"/>
        <v>182</v>
      </c>
      <c r="AQ77" s="18">
        <f t="shared" ca="1" si="50"/>
        <v>125</v>
      </c>
      <c r="AR77" s="18">
        <f t="shared" ca="1" si="51"/>
        <v>110</v>
      </c>
      <c r="AS77">
        <f t="shared" ca="1" si="52"/>
        <v>1</v>
      </c>
      <c r="AT77" cm="1">
        <f t="array" aca="1" ref="AT77" ca="1">IF(AS77=AS76, AT76, INDEX(Parties[Opponent ID], AS77))</f>
        <v>12</v>
      </c>
      <c r="AU77" t="str" cm="1">
        <f t="array" aca="1" ref="AU77" ca="1">IF(AT77=AT76,AU76, INDEX(Monsters[Name], AT77))</f>
        <v>Gmooose</v>
      </c>
      <c r="AV77" cm="1">
        <f t="array" aca="1" ref="AV77" ca="1">IF(AND($AS77=$AS76, $CD76=""), BY76, INDEX(Monsters[Health], $AT77))</f>
        <v>90</v>
      </c>
      <c r="AW77" cm="1">
        <f t="array" aca="1" ref="AW77" ca="1">IF(AND($AS77=$AS76, $CD76=""), BZ76, INDEX(Monsters[Stamina], $AT77))</f>
        <v>123</v>
      </c>
      <c r="AX77" s="18" cm="1">
        <f t="array" aca="1" ref="AX77" ca="1">IF(AND($AS77=$AS76, $CD76=""), CA76, INDEX(Monsters[Attack], $AT77))</f>
        <v>70</v>
      </c>
      <c r="AY77" s="18" cm="1">
        <f t="array" aca="1" ref="AY77" ca="1">IF(AND($AS77=$AS76, $CD76=""), CB76, INDEX(Monsters[Defense], $AT77))</f>
        <v>169</v>
      </c>
      <c r="AZ77" s="18" cm="1">
        <f t="array" aca="1" ref="AZ77" ca="1">IF(AND($AS77=$AS76, $CD76=""), CC76, INDEX(Monsters[Luck], $AT77))</f>
        <v>100</v>
      </c>
      <c r="BA77" cm="1">
        <f t="array" aca="1" ref="BA77" ca="1">IF(AT77=AT76, BA76, MATCH(INDEX(Monsters[Element], AT77), Elements, 0))</f>
        <v>4</v>
      </c>
      <c r="BB77" s="4" cm="1">
        <f t="array" aca="1" ref="BB77" ca="1">INDEX(Monsters[Chance to Use 2], AT77)</f>
        <v>0.19999999999999996</v>
      </c>
      <c r="BC77" cm="1">
        <f t="array" aca="1" ref="BC77" ca="1">INDEX(Monsters[Ability 1 ID], AT77)</f>
        <v>3</v>
      </c>
      <c r="BD77" cm="1">
        <f t="array" aca="1" ref="BD77" ca="1">INDEX(Monsters[Ability 2 ID], AT77)</f>
        <v>2</v>
      </c>
      <c r="BE77" cm="1">
        <f t="array" aca="1" ref="BE77" ca="1">INDEX(Abilities[Stamina Cost], BC77)</f>
        <v>3</v>
      </c>
      <c r="BF77" cm="1">
        <f t="array" aca="1" ref="BF77" ca="1">INDEX(Abilities[Stamina Cost], BD77)</f>
        <v>3</v>
      </c>
      <c r="BG77">
        <f t="shared" ca="1" si="53"/>
        <v>1</v>
      </c>
      <c r="BH77">
        <f t="shared" ca="1" si="54"/>
        <v>3</v>
      </c>
      <c r="BI77">
        <f t="shared" ca="1" si="55"/>
        <v>3</v>
      </c>
      <c r="BJ77">
        <f t="shared" ca="1" si="56"/>
        <v>1</v>
      </c>
      <c r="BK77">
        <f t="shared" ca="1" si="57"/>
        <v>3</v>
      </c>
      <c r="BL77" s="18" cm="1">
        <f t="array" aca="1" ref="BL77" ca="1">INDEX(Abilities[Element ID], $BK77)</f>
        <v>4</v>
      </c>
      <c r="BM77" s="18" cm="1">
        <f t="array" aca="1" ref="BM77" ca="1">INDEX(Abilities[Stamina Cost], $BK77)</f>
        <v>3</v>
      </c>
      <c r="BN77" s="18" cm="1">
        <f t="array" aca="1" ref="BN77" ca="1">INDEX(Abilities[Min Damage], $BK77)</f>
        <v>4</v>
      </c>
      <c r="BO77" s="18" cm="1">
        <f t="array" aca="1" ref="BO77" ca="1">INDEX(Abilities[Max Damage], $BK77)</f>
        <v>8</v>
      </c>
      <c r="BP77" s="14">
        <f t="shared" ca="1" si="58"/>
        <v>4.0161619167291942</v>
      </c>
      <c r="BQ77" t="str" cm="1">
        <f t="array" aca="1" ref="BQ77" ca="1">INDEX(Abilities[Special Effect], BK77)</f>
        <v>Fortify</v>
      </c>
      <c r="BR77" t="b" cm="1">
        <f t="array" aca="1" ref="BR77" ca="1">RAND() &lt;INDEX(Abilities[Effect Chance], BK77)*AZ77/100</f>
        <v>1</v>
      </c>
      <c r="BS77" t="str">
        <f t="shared" ca="1" si="59"/>
        <v>Fortify</v>
      </c>
      <c r="BT77" s="14">
        <f t="shared" ca="1" si="60"/>
        <v>4.0161619167291942</v>
      </c>
      <c r="BU77" t="b">
        <f t="shared" ca="1" si="61"/>
        <v>0</v>
      </c>
      <c r="BV77" t="b">
        <f ca="1">AND(BU77, AS77=COUNTA(Parties[Opponent Party]))</f>
        <v>0</v>
      </c>
      <c r="BW77" s="14" cm="1">
        <f t="array" aca="1" ref="BW77" ca="1">INDEX(ElementMultiplier, AA77, BA77)*100/AY77</f>
        <v>0.8875739644970414</v>
      </c>
      <c r="BX77" s="18">
        <f t="shared" ca="1" si="35"/>
        <v>21</v>
      </c>
      <c r="BY77" s="18">
        <f t="shared" ca="1" si="36"/>
        <v>69</v>
      </c>
      <c r="BZ77" s="18">
        <f t="shared" ca="1" si="62"/>
        <v>120</v>
      </c>
      <c r="CA77" s="18">
        <f t="shared" ca="1" si="63"/>
        <v>70</v>
      </c>
      <c r="CB77" s="18">
        <f t="shared" ca="1" si="64"/>
        <v>186</v>
      </c>
      <c r="CC77" s="18">
        <f t="shared" ca="1" si="65"/>
        <v>100</v>
      </c>
      <c r="CD77" t="str">
        <f t="shared" ca="1" si="66"/>
        <v/>
      </c>
    </row>
    <row r="78" spans="6:82" x14ac:dyDescent="0.25">
      <c r="H78">
        <f t="shared" ca="1" si="37"/>
        <v>1</v>
      </c>
      <c r="I78" cm="1">
        <f t="array" aca="1" ref="I78" ca="1">IF(H78=H77, I77, INDEX(Parties[Player ID], H78))</f>
        <v>5</v>
      </c>
      <c r="J78" t="str" cm="1">
        <f t="array" aca="1" ref="J78" ca="1">IF(I78=I77,J77, INDEX(Monsters[Name], I78))</f>
        <v>Gunome</v>
      </c>
      <c r="K78" cm="1">
        <f t="array" aca="1" ref="K78" ca="1">IF(AND($H78=$H77, CD77=""), AN77, INDEX(Monsters[Health], $I78))</f>
        <v>77.5</v>
      </c>
      <c r="L78" cm="1">
        <f t="array" aca="1" ref="L78" ca="1">IF(AND($H78=$H77, $CD77=""), AO77, INDEX(Monsters[Stamina], $I78))</f>
        <v>78</v>
      </c>
      <c r="M78" s="18" cm="1">
        <f t="array" aca="1" ref="M78" ca="1">IF(AND($H78=$H77, $CD77=""), AP77, INDEX(Monsters[Attack], $I78))</f>
        <v>182</v>
      </c>
      <c r="N78" s="18" cm="1">
        <f t="array" aca="1" ref="N78" ca="1">IF(AND($H78=$H77, $CD77=""), AQ77, INDEX(Monsters[Defense], $I78))</f>
        <v>125</v>
      </c>
      <c r="O78" s="18" cm="1">
        <f t="array" aca="1" ref="O78" ca="1">IF(AND($H78=$H77, $CD77=""), AR77, INDEX(Monsters[Luck], $I78))</f>
        <v>110</v>
      </c>
      <c r="P78" cm="1">
        <f t="array" aca="1" ref="P78" ca="1">IF(I78=I77, P77, MATCH(INDEX(Monsters[Element], I78), Elements, 0))</f>
        <v>5</v>
      </c>
      <c r="Q78" s="4" cm="1">
        <f t="array" aca="1" ref="Q78" ca="1">INDEX(Monsters[Chance to Use 2], I78)</f>
        <v>0.4</v>
      </c>
      <c r="R78" cm="1">
        <f t="array" aca="1" ref="R78" ca="1">INDEX(Monsters[Ability 1 ID], I78)</f>
        <v>9</v>
      </c>
      <c r="S78" cm="1">
        <f t="array" aca="1" ref="S78" ca="1">INDEX(Monsters[Ability 2 ID], I78)</f>
        <v>10</v>
      </c>
      <c r="T78" cm="1">
        <f t="array" aca="1" ref="T78" ca="1">INDEX(Abilities[Stamina Cost], R78)</f>
        <v>5</v>
      </c>
      <c r="U78" cm="1">
        <f t="array" aca="1" ref="U78" ca="1">INDEX(Abilities[Stamina Cost], S78)</f>
        <v>12</v>
      </c>
      <c r="V78">
        <f t="shared" ca="1" si="38"/>
        <v>1</v>
      </c>
      <c r="W78">
        <f t="shared" ca="1" si="39"/>
        <v>5</v>
      </c>
      <c r="X78">
        <f t="shared" ca="1" si="40"/>
        <v>12</v>
      </c>
      <c r="Y78">
        <f t="shared" ca="1" si="41"/>
        <v>1</v>
      </c>
      <c r="Z78">
        <f t="shared" ca="1" si="42"/>
        <v>9</v>
      </c>
      <c r="AA78" s="18" cm="1">
        <f t="array" aca="1" ref="AA78" ca="1">INDEX(Abilities[Element ID], $Z78)</f>
        <v>5</v>
      </c>
      <c r="AB78" s="18" cm="1">
        <f t="array" aca="1" ref="AB78" ca="1">INDEX(Abilities[Stamina Cost], $Z78)</f>
        <v>5</v>
      </c>
      <c r="AC78" s="18" cm="1">
        <f t="array" aca="1" ref="AC78" ca="1">INDEX(Abilities[Min Damage], $Z78)</f>
        <v>11</v>
      </c>
      <c r="AD78" s="18" cm="1">
        <f t="array" aca="1" ref="AD78" ca="1">INDEX(Abilities[Max Damage], $Z78)</f>
        <v>16</v>
      </c>
      <c r="AE78" s="14">
        <f t="shared" ca="1" si="43"/>
        <v>25.103054911583758</v>
      </c>
      <c r="AF78" t="str" cm="1">
        <f t="array" aca="1" ref="AF78" ca="1">INDEX(Abilities[Special Effect], Z78)</f>
        <v>Vampire</v>
      </c>
      <c r="AG78" t="b" cm="1">
        <f t="array" aca="1" ref="AG78" ca="1">RAND() &lt;INDEX(Abilities[Effect Chance], Z78)*O78/100</f>
        <v>1</v>
      </c>
      <c r="AH78" t="str">
        <f t="shared" ca="1" si="44"/>
        <v>Vampire</v>
      </c>
      <c r="AI78" s="14">
        <f t="shared" ca="1" si="45"/>
        <v>25.103054911583758</v>
      </c>
      <c r="AJ78" t="b">
        <f t="shared" ca="1" si="46"/>
        <v>0</v>
      </c>
      <c r="AK78" t="b">
        <f ca="1">AND(AJ78, H78=COUNTA(Parties[Player Party]))</f>
        <v>0</v>
      </c>
      <c r="AL78" s="14" cm="1">
        <f t="array" aca="1" ref="AL78" ca="1">INDEX(ElementMultiplier, BL78, P78)*100/N78</f>
        <v>0.8</v>
      </c>
      <c r="AM78" s="14">
        <f t="shared" ca="1" si="34"/>
        <v>8</v>
      </c>
      <c r="AN78" s="18">
        <f t="shared" ca="1" si="47"/>
        <v>79.5</v>
      </c>
      <c r="AO78" s="18">
        <f t="shared" ca="1" si="48"/>
        <v>73</v>
      </c>
      <c r="AP78" s="18">
        <f t="shared" ca="1" si="49"/>
        <v>182</v>
      </c>
      <c r="AQ78" s="18">
        <f t="shared" ca="1" si="50"/>
        <v>113</v>
      </c>
      <c r="AR78" s="18">
        <f t="shared" ca="1" si="51"/>
        <v>110</v>
      </c>
      <c r="AS78">
        <f t="shared" ca="1" si="52"/>
        <v>1</v>
      </c>
      <c r="AT78" cm="1">
        <f t="array" aca="1" ref="AT78" ca="1">IF(AS78=AS77, AT77, INDEX(Parties[Opponent ID], AS78))</f>
        <v>12</v>
      </c>
      <c r="AU78" t="str" cm="1">
        <f t="array" aca="1" ref="AU78" ca="1">IF(AT78=AT77,AU77, INDEX(Monsters[Name], AT78))</f>
        <v>Gmooose</v>
      </c>
      <c r="AV78" cm="1">
        <f t="array" aca="1" ref="AV78" ca="1">IF(AND($AS78=$AS77, $CD77=""), BY77, INDEX(Monsters[Health], $AT78))</f>
        <v>69</v>
      </c>
      <c r="AW78" cm="1">
        <f t="array" aca="1" ref="AW78" ca="1">IF(AND($AS78=$AS77, $CD77=""), BZ77, INDEX(Monsters[Stamina], $AT78))</f>
        <v>120</v>
      </c>
      <c r="AX78" s="18" cm="1">
        <f t="array" aca="1" ref="AX78" ca="1">IF(AND($AS78=$AS77, $CD77=""), CA77, INDEX(Monsters[Attack], $AT78))</f>
        <v>70</v>
      </c>
      <c r="AY78" s="18" cm="1">
        <f t="array" aca="1" ref="AY78" ca="1">IF(AND($AS78=$AS77, $CD77=""), CB77, INDEX(Monsters[Defense], $AT78))</f>
        <v>186</v>
      </c>
      <c r="AZ78" s="18" cm="1">
        <f t="array" aca="1" ref="AZ78" ca="1">IF(AND($AS78=$AS77, $CD77=""), CC77, INDEX(Monsters[Luck], $AT78))</f>
        <v>100</v>
      </c>
      <c r="BA78" cm="1">
        <f t="array" aca="1" ref="BA78" ca="1">IF(AT78=AT77, BA77, MATCH(INDEX(Monsters[Element], AT78), Elements, 0))</f>
        <v>4</v>
      </c>
      <c r="BB78" s="4" cm="1">
        <f t="array" aca="1" ref="BB78" ca="1">INDEX(Monsters[Chance to Use 2], AT78)</f>
        <v>0.19999999999999996</v>
      </c>
      <c r="BC78" cm="1">
        <f t="array" aca="1" ref="BC78" ca="1">INDEX(Monsters[Ability 1 ID], AT78)</f>
        <v>3</v>
      </c>
      <c r="BD78" cm="1">
        <f t="array" aca="1" ref="BD78" ca="1">INDEX(Monsters[Ability 2 ID], AT78)</f>
        <v>2</v>
      </c>
      <c r="BE78" cm="1">
        <f t="array" aca="1" ref="BE78" ca="1">INDEX(Abilities[Stamina Cost], BC78)</f>
        <v>3</v>
      </c>
      <c r="BF78" cm="1">
        <f t="array" aca="1" ref="BF78" ca="1">INDEX(Abilities[Stamina Cost], BD78)</f>
        <v>3</v>
      </c>
      <c r="BG78">
        <f t="shared" ca="1" si="53"/>
        <v>1</v>
      </c>
      <c r="BH78">
        <f t="shared" ca="1" si="54"/>
        <v>3</v>
      </c>
      <c r="BI78">
        <f t="shared" ca="1" si="55"/>
        <v>3</v>
      </c>
      <c r="BJ78">
        <f t="shared" ca="1" si="56"/>
        <v>2</v>
      </c>
      <c r="BK78">
        <f t="shared" ca="1" si="57"/>
        <v>2</v>
      </c>
      <c r="BL78" s="18" cm="1">
        <f t="array" aca="1" ref="BL78" ca="1">INDEX(Abilities[Element ID], $BK78)</f>
        <v>1</v>
      </c>
      <c r="BM78" s="18" cm="1">
        <f t="array" aca="1" ref="BM78" ca="1">INDEX(Abilities[Stamina Cost], $BK78)</f>
        <v>3</v>
      </c>
      <c r="BN78" s="18" cm="1">
        <f t="array" aca="1" ref="BN78" ca="1">INDEX(Abilities[Min Damage], $BK78)</f>
        <v>8</v>
      </c>
      <c r="BO78" s="18" cm="1">
        <f t="array" aca="1" ref="BO78" ca="1">INDEX(Abilities[Max Damage], $BK78)</f>
        <v>13</v>
      </c>
      <c r="BP78" s="14">
        <f t="shared" ca="1" si="58"/>
        <v>8.1424306546302372</v>
      </c>
      <c r="BQ78" t="str" cm="1">
        <f t="array" aca="1" ref="BQ78" ca="1">INDEX(Abilities[Special Effect], BK78)</f>
        <v>Sunder</v>
      </c>
      <c r="BR78" t="b" cm="1">
        <f t="array" aca="1" ref="BR78" ca="1">RAND() &lt;INDEX(Abilities[Effect Chance], BK78)*AZ78/100</f>
        <v>1</v>
      </c>
      <c r="BS78" t="str">
        <f t="shared" ca="1" si="59"/>
        <v>Sunder</v>
      </c>
      <c r="BT78" s="14">
        <f t="shared" ca="1" si="60"/>
        <v>8.1424306546302372</v>
      </c>
      <c r="BU78" t="b">
        <f t="shared" ca="1" si="61"/>
        <v>0</v>
      </c>
      <c r="BV78" t="b">
        <f ca="1">AND(BU78, AS78=COUNTA(Parties[Opponent Party]))</f>
        <v>0</v>
      </c>
      <c r="BW78" s="14" cm="1">
        <f t="array" aca="1" ref="BW78" ca="1">INDEX(ElementMultiplier, AA78, BA78)*100/AY78</f>
        <v>0.80645161290322576</v>
      </c>
      <c r="BX78" s="18">
        <f t="shared" ca="1" si="35"/>
        <v>20</v>
      </c>
      <c r="BY78" s="18">
        <f t="shared" ca="1" si="36"/>
        <v>49</v>
      </c>
      <c r="BZ78" s="18">
        <f t="shared" ca="1" si="62"/>
        <v>117</v>
      </c>
      <c r="CA78" s="18">
        <f t="shared" ca="1" si="63"/>
        <v>70</v>
      </c>
      <c r="CB78" s="18">
        <f t="shared" ca="1" si="64"/>
        <v>186</v>
      </c>
      <c r="CC78" s="18">
        <f t="shared" ca="1" si="65"/>
        <v>100</v>
      </c>
      <c r="CD78" t="str">
        <f t="shared" ca="1" si="66"/>
        <v/>
      </c>
    </row>
    <row r="79" spans="6:82" x14ac:dyDescent="0.25">
      <c r="H79">
        <f t="shared" ca="1" si="37"/>
        <v>1</v>
      </c>
      <c r="I79" cm="1">
        <f t="array" aca="1" ref="I79" ca="1">IF(H79=H78, I78, INDEX(Parties[Player ID], H79))</f>
        <v>5</v>
      </c>
      <c r="J79" t="str" cm="1">
        <f t="array" aca="1" ref="J79" ca="1">IF(I79=I78,J78, INDEX(Monsters[Name], I79))</f>
        <v>Gunome</v>
      </c>
      <c r="K79" cm="1">
        <f t="array" aca="1" ref="K79" ca="1">IF(AND($H79=$H78, CD78=""), AN78, INDEX(Monsters[Health], $I79))</f>
        <v>79.5</v>
      </c>
      <c r="L79" cm="1">
        <f t="array" aca="1" ref="L79" ca="1">IF(AND($H79=$H78, $CD78=""), AO78, INDEX(Monsters[Stamina], $I79))</f>
        <v>73</v>
      </c>
      <c r="M79" s="18" cm="1">
        <f t="array" aca="1" ref="M79" ca="1">IF(AND($H79=$H78, $CD78=""), AP78, INDEX(Monsters[Attack], $I79))</f>
        <v>182</v>
      </c>
      <c r="N79" s="18" cm="1">
        <f t="array" aca="1" ref="N79" ca="1">IF(AND($H79=$H78, $CD78=""), AQ78, INDEX(Monsters[Defense], $I79))</f>
        <v>113</v>
      </c>
      <c r="O79" s="18" cm="1">
        <f t="array" aca="1" ref="O79" ca="1">IF(AND($H79=$H78, $CD78=""), AR78, INDEX(Monsters[Luck], $I79))</f>
        <v>110</v>
      </c>
      <c r="P79" cm="1">
        <f t="array" aca="1" ref="P79" ca="1">IF(I79=I78, P78, MATCH(INDEX(Monsters[Element], I79), Elements, 0))</f>
        <v>5</v>
      </c>
      <c r="Q79" s="4" cm="1">
        <f t="array" aca="1" ref="Q79" ca="1">INDEX(Monsters[Chance to Use 2], I79)</f>
        <v>0.4</v>
      </c>
      <c r="R79" cm="1">
        <f t="array" aca="1" ref="R79" ca="1">INDEX(Monsters[Ability 1 ID], I79)</f>
        <v>9</v>
      </c>
      <c r="S79" cm="1">
        <f t="array" aca="1" ref="S79" ca="1">INDEX(Monsters[Ability 2 ID], I79)</f>
        <v>10</v>
      </c>
      <c r="T79" cm="1">
        <f t="array" aca="1" ref="T79" ca="1">INDEX(Abilities[Stamina Cost], R79)</f>
        <v>5</v>
      </c>
      <c r="U79" cm="1">
        <f t="array" aca="1" ref="U79" ca="1">INDEX(Abilities[Stamina Cost], S79)</f>
        <v>12</v>
      </c>
      <c r="V79">
        <f t="shared" ca="1" si="38"/>
        <v>1</v>
      </c>
      <c r="W79">
        <f t="shared" ca="1" si="39"/>
        <v>5</v>
      </c>
      <c r="X79">
        <f t="shared" ca="1" si="40"/>
        <v>12</v>
      </c>
      <c r="Y79">
        <f t="shared" ca="1" si="41"/>
        <v>1</v>
      </c>
      <c r="Z79">
        <f t="shared" ca="1" si="42"/>
        <v>9</v>
      </c>
      <c r="AA79" s="18" cm="1">
        <f t="array" aca="1" ref="AA79" ca="1">INDEX(Abilities[Element ID], $Z79)</f>
        <v>5</v>
      </c>
      <c r="AB79" s="18" cm="1">
        <f t="array" aca="1" ref="AB79" ca="1">INDEX(Abilities[Stamina Cost], $Z79)</f>
        <v>5</v>
      </c>
      <c r="AC79" s="18" cm="1">
        <f t="array" aca="1" ref="AC79" ca="1">INDEX(Abilities[Min Damage], $Z79)</f>
        <v>11</v>
      </c>
      <c r="AD79" s="18" cm="1">
        <f t="array" aca="1" ref="AD79" ca="1">INDEX(Abilities[Max Damage], $Z79)</f>
        <v>16</v>
      </c>
      <c r="AE79" s="14">
        <f t="shared" ca="1" si="43"/>
        <v>26.341888508222453</v>
      </c>
      <c r="AF79" t="str" cm="1">
        <f t="array" aca="1" ref="AF79" ca="1">INDEX(Abilities[Special Effect], Z79)</f>
        <v>Vampire</v>
      </c>
      <c r="AG79" t="b" cm="1">
        <f t="array" aca="1" ref="AG79" ca="1">RAND() &lt;INDEX(Abilities[Effect Chance], Z79)*O79/100</f>
        <v>1</v>
      </c>
      <c r="AH79" t="str">
        <f t="shared" ca="1" si="44"/>
        <v>Vampire</v>
      </c>
      <c r="AI79" s="14">
        <f t="shared" ca="1" si="45"/>
        <v>26.341888508222453</v>
      </c>
      <c r="AJ79" t="b">
        <f t="shared" ca="1" si="46"/>
        <v>0</v>
      </c>
      <c r="AK79" t="b">
        <f ca="1">AND(AJ79, H79=COUNTA(Parties[Player Party]))</f>
        <v>0</v>
      </c>
      <c r="AL79" s="14" cm="1">
        <f t="array" aca="1" ref="AL79" ca="1">INDEX(ElementMultiplier, BL79, P79)*100/N79</f>
        <v>1.1061946902654867</v>
      </c>
      <c r="AM79" s="14">
        <f t="shared" ca="1" si="34"/>
        <v>4</v>
      </c>
      <c r="AN79" s="18">
        <f t="shared" ca="1" si="47"/>
        <v>86</v>
      </c>
      <c r="AO79" s="18">
        <f t="shared" ca="1" si="48"/>
        <v>68</v>
      </c>
      <c r="AP79" s="18">
        <f t="shared" ca="1" si="49"/>
        <v>182</v>
      </c>
      <c r="AQ79" s="18">
        <f t="shared" ca="1" si="50"/>
        <v>113</v>
      </c>
      <c r="AR79" s="18">
        <f t="shared" ca="1" si="51"/>
        <v>110</v>
      </c>
      <c r="AS79">
        <f t="shared" ca="1" si="52"/>
        <v>1</v>
      </c>
      <c r="AT79" cm="1">
        <f t="array" aca="1" ref="AT79" ca="1">IF(AS79=AS78, AT78, INDEX(Parties[Opponent ID], AS79))</f>
        <v>12</v>
      </c>
      <c r="AU79" t="str" cm="1">
        <f t="array" aca="1" ref="AU79" ca="1">IF(AT79=AT78,AU78, INDEX(Monsters[Name], AT79))</f>
        <v>Gmooose</v>
      </c>
      <c r="AV79" cm="1">
        <f t="array" aca="1" ref="AV79" ca="1">IF(AND($AS79=$AS78, $CD78=""), BY78, INDEX(Monsters[Health], $AT79))</f>
        <v>49</v>
      </c>
      <c r="AW79" cm="1">
        <f t="array" aca="1" ref="AW79" ca="1">IF(AND($AS79=$AS78, $CD78=""), BZ78, INDEX(Monsters[Stamina], $AT79))</f>
        <v>117</v>
      </c>
      <c r="AX79" s="18" cm="1">
        <f t="array" aca="1" ref="AX79" ca="1">IF(AND($AS79=$AS78, $CD78=""), CA78, INDEX(Monsters[Attack], $AT79))</f>
        <v>70</v>
      </c>
      <c r="AY79" s="18" cm="1">
        <f t="array" aca="1" ref="AY79" ca="1">IF(AND($AS79=$AS78, $CD78=""), CB78, INDEX(Monsters[Defense], $AT79))</f>
        <v>186</v>
      </c>
      <c r="AZ79" s="18" cm="1">
        <f t="array" aca="1" ref="AZ79" ca="1">IF(AND($AS79=$AS78, $CD78=""), CC78, INDEX(Monsters[Luck], $AT79))</f>
        <v>100</v>
      </c>
      <c r="BA79" cm="1">
        <f t="array" aca="1" ref="BA79" ca="1">IF(AT79=AT78, BA78, MATCH(INDEX(Monsters[Element], AT79), Elements, 0))</f>
        <v>4</v>
      </c>
      <c r="BB79" s="4" cm="1">
        <f t="array" aca="1" ref="BB79" ca="1">INDEX(Monsters[Chance to Use 2], AT79)</f>
        <v>0.19999999999999996</v>
      </c>
      <c r="BC79" cm="1">
        <f t="array" aca="1" ref="BC79" ca="1">INDEX(Monsters[Ability 1 ID], AT79)</f>
        <v>3</v>
      </c>
      <c r="BD79" cm="1">
        <f t="array" aca="1" ref="BD79" ca="1">INDEX(Monsters[Ability 2 ID], AT79)</f>
        <v>2</v>
      </c>
      <c r="BE79" cm="1">
        <f t="array" aca="1" ref="BE79" ca="1">INDEX(Abilities[Stamina Cost], BC79)</f>
        <v>3</v>
      </c>
      <c r="BF79" cm="1">
        <f t="array" aca="1" ref="BF79" ca="1">INDEX(Abilities[Stamina Cost], BD79)</f>
        <v>3</v>
      </c>
      <c r="BG79">
        <f t="shared" ca="1" si="53"/>
        <v>1</v>
      </c>
      <c r="BH79">
        <f t="shared" ca="1" si="54"/>
        <v>3</v>
      </c>
      <c r="BI79">
        <f t="shared" ca="1" si="55"/>
        <v>3</v>
      </c>
      <c r="BJ79">
        <f t="shared" ca="1" si="56"/>
        <v>1</v>
      </c>
      <c r="BK79">
        <f t="shared" ca="1" si="57"/>
        <v>3</v>
      </c>
      <c r="BL79" s="18" cm="1">
        <f t="array" aca="1" ref="BL79" ca="1">INDEX(Abilities[Element ID], $BK79)</f>
        <v>4</v>
      </c>
      <c r="BM79" s="18" cm="1">
        <f t="array" aca="1" ref="BM79" ca="1">INDEX(Abilities[Stamina Cost], $BK79)</f>
        <v>3</v>
      </c>
      <c r="BN79" s="18" cm="1">
        <f t="array" aca="1" ref="BN79" ca="1">INDEX(Abilities[Min Damage], $BK79)</f>
        <v>4</v>
      </c>
      <c r="BO79" s="18" cm="1">
        <f t="array" aca="1" ref="BO79" ca="1">INDEX(Abilities[Max Damage], $BK79)</f>
        <v>8</v>
      </c>
      <c r="BP79" s="14">
        <f t="shared" ca="1" si="58"/>
        <v>3.5625425103981332</v>
      </c>
      <c r="BQ79" t="str" cm="1">
        <f t="array" aca="1" ref="BQ79" ca="1">INDEX(Abilities[Special Effect], BK79)</f>
        <v>Fortify</v>
      </c>
      <c r="BR79" t="b" cm="1">
        <f t="array" aca="1" ref="BR79" ca="1">RAND() &lt;INDEX(Abilities[Effect Chance], BK79)*AZ79/100</f>
        <v>1</v>
      </c>
      <c r="BS79" t="str">
        <f t="shared" ca="1" si="59"/>
        <v>Fortify</v>
      </c>
      <c r="BT79" s="14">
        <f t="shared" ca="1" si="60"/>
        <v>3.5625425103981332</v>
      </c>
      <c r="BU79" t="b">
        <f t="shared" ca="1" si="61"/>
        <v>0</v>
      </c>
      <c r="BV79" t="b">
        <f ca="1">AND(BU79, AS79=COUNTA(Parties[Opponent Party]))</f>
        <v>0</v>
      </c>
      <c r="BW79" s="14" cm="1">
        <f t="array" aca="1" ref="BW79" ca="1">INDEX(ElementMultiplier, AA79, BA79)*100/AY79</f>
        <v>0.80645161290322576</v>
      </c>
      <c r="BX79" s="18">
        <f t="shared" ca="1" si="35"/>
        <v>21</v>
      </c>
      <c r="BY79" s="18">
        <f t="shared" ca="1" si="36"/>
        <v>28</v>
      </c>
      <c r="BZ79" s="18">
        <f t="shared" ca="1" si="62"/>
        <v>114</v>
      </c>
      <c r="CA79" s="18">
        <f t="shared" ca="1" si="63"/>
        <v>70</v>
      </c>
      <c r="CB79" s="18">
        <f t="shared" ca="1" si="64"/>
        <v>205</v>
      </c>
      <c r="CC79" s="18">
        <f t="shared" ca="1" si="65"/>
        <v>100</v>
      </c>
      <c r="CD79" t="str">
        <f t="shared" ca="1" si="66"/>
        <v/>
      </c>
    </row>
    <row r="80" spans="6:82" x14ac:dyDescent="0.25">
      <c r="H80">
        <f t="shared" ca="1" si="37"/>
        <v>1</v>
      </c>
      <c r="I80" cm="1">
        <f t="array" aca="1" ref="I80" ca="1">IF(H80=H79, I79, INDEX(Parties[Player ID], H80))</f>
        <v>5</v>
      </c>
      <c r="J80" t="str" cm="1">
        <f t="array" aca="1" ref="J80" ca="1">IF(I80=I79,J79, INDEX(Monsters[Name], I80))</f>
        <v>Gunome</v>
      </c>
      <c r="K80" cm="1">
        <f t="array" aca="1" ref="K80" ca="1">IF(AND($H80=$H79, CD79=""), AN79, INDEX(Monsters[Health], $I80))</f>
        <v>86</v>
      </c>
      <c r="L80" cm="1">
        <f t="array" aca="1" ref="L80" ca="1">IF(AND($H80=$H79, $CD79=""), AO79, INDEX(Monsters[Stamina], $I80))</f>
        <v>68</v>
      </c>
      <c r="M80" s="18" cm="1">
        <f t="array" aca="1" ref="M80" ca="1">IF(AND($H80=$H79, $CD79=""), AP79, INDEX(Monsters[Attack], $I80))</f>
        <v>182</v>
      </c>
      <c r="N80" s="18" cm="1">
        <f t="array" aca="1" ref="N80" ca="1">IF(AND($H80=$H79, $CD79=""), AQ79, INDEX(Monsters[Defense], $I80))</f>
        <v>113</v>
      </c>
      <c r="O80" s="18" cm="1">
        <f t="array" aca="1" ref="O80" ca="1">IF(AND($H80=$H79, $CD79=""), AR79, INDEX(Monsters[Luck], $I80))</f>
        <v>110</v>
      </c>
      <c r="P80" cm="1">
        <f t="array" aca="1" ref="P80" ca="1">IF(I80=I79, P79, MATCH(INDEX(Monsters[Element], I80), Elements, 0))</f>
        <v>5</v>
      </c>
      <c r="Q80" s="4" cm="1">
        <f t="array" aca="1" ref="Q80" ca="1">INDEX(Monsters[Chance to Use 2], I80)</f>
        <v>0.4</v>
      </c>
      <c r="R80" cm="1">
        <f t="array" aca="1" ref="R80" ca="1">INDEX(Monsters[Ability 1 ID], I80)</f>
        <v>9</v>
      </c>
      <c r="S80" cm="1">
        <f t="array" aca="1" ref="S80" ca="1">INDEX(Monsters[Ability 2 ID], I80)</f>
        <v>10</v>
      </c>
      <c r="T80" cm="1">
        <f t="array" aca="1" ref="T80" ca="1">INDEX(Abilities[Stamina Cost], R80)</f>
        <v>5</v>
      </c>
      <c r="U80" cm="1">
        <f t="array" aca="1" ref="U80" ca="1">INDEX(Abilities[Stamina Cost], S80)</f>
        <v>12</v>
      </c>
      <c r="V80">
        <f t="shared" ca="1" si="38"/>
        <v>1</v>
      </c>
      <c r="W80">
        <f t="shared" ca="1" si="39"/>
        <v>5</v>
      </c>
      <c r="X80">
        <f t="shared" ca="1" si="40"/>
        <v>12</v>
      </c>
      <c r="Y80">
        <f t="shared" ca="1" si="41"/>
        <v>1</v>
      </c>
      <c r="Z80">
        <f t="shared" ca="1" si="42"/>
        <v>9</v>
      </c>
      <c r="AA80" s="18" cm="1">
        <f t="array" aca="1" ref="AA80" ca="1">INDEX(Abilities[Element ID], $Z80)</f>
        <v>5</v>
      </c>
      <c r="AB80" s="18" cm="1">
        <f t="array" aca="1" ref="AB80" ca="1">INDEX(Abilities[Stamina Cost], $Z80)</f>
        <v>5</v>
      </c>
      <c r="AC80" s="18" cm="1">
        <f t="array" aca="1" ref="AC80" ca="1">INDEX(Abilities[Min Damage], $Z80)</f>
        <v>11</v>
      </c>
      <c r="AD80" s="18" cm="1">
        <f t="array" aca="1" ref="AD80" ca="1">INDEX(Abilities[Max Damage], $Z80)</f>
        <v>16</v>
      </c>
      <c r="AE80" s="14">
        <f t="shared" ca="1" si="43"/>
        <v>25.635182689915435</v>
      </c>
      <c r="AF80" t="str" cm="1">
        <f t="array" aca="1" ref="AF80" ca="1">INDEX(Abilities[Special Effect], Z80)</f>
        <v>Vampire</v>
      </c>
      <c r="AG80" t="b" cm="1">
        <f t="array" aca="1" ref="AG80" ca="1">RAND() &lt;INDEX(Abilities[Effect Chance], Z80)*O80/100</f>
        <v>1</v>
      </c>
      <c r="AH80" t="str">
        <f t="shared" ca="1" si="44"/>
        <v>Vampire</v>
      </c>
      <c r="AI80" s="14">
        <f t="shared" ca="1" si="45"/>
        <v>25.635182689915435</v>
      </c>
      <c r="AJ80" t="b">
        <f t="shared" ca="1" si="46"/>
        <v>0</v>
      </c>
      <c r="AK80" t="b">
        <f ca="1">AND(AJ80, H80=COUNTA(Parties[Player Party]))</f>
        <v>0</v>
      </c>
      <c r="AL80" s="14" cm="1">
        <f t="array" aca="1" ref="AL80" ca="1">INDEX(ElementMultiplier, BL80, P80)*100/N80</f>
        <v>1.1061946902654867</v>
      </c>
      <c r="AM80" s="14">
        <f t="shared" ca="1" si="34"/>
        <v>4</v>
      </c>
      <c r="AN80" s="18">
        <f t="shared" ca="1" si="47"/>
        <v>91.5</v>
      </c>
      <c r="AO80" s="18">
        <f t="shared" ca="1" si="48"/>
        <v>63</v>
      </c>
      <c r="AP80" s="18">
        <f t="shared" ca="1" si="49"/>
        <v>182</v>
      </c>
      <c r="AQ80" s="18">
        <f t="shared" ca="1" si="50"/>
        <v>113</v>
      </c>
      <c r="AR80" s="18">
        <f t="shared" ca="1" si="51"/>
        <v>110</v>
      </c>
      <c r="AS80">
        <f t="shared" ca="1" si="52"/>
        <v>1</v>
      </c>
      <c r="AT80" cm="1">
        <f t="array" aca="1" ref="AT80" ca="1">IF(AS80=AS79, AT79, INDEX(Parties[Opponent ID], AS80))</f>
        <v>12</v>
      </c>
      <c r="AU80" t="str" cm="1">
        <f t="array" aca="1" ref="AU80" ca="1">IF(AT80=AT79,AU79, INDEX(Monsters[Name], AT80))</f>
        <v>Gmooose</v>
      </c>
      <c r="AV80" cm="1">
        <f t="array" aca="1" ref="AV80" ca="1">IF(AND($AS80=$AS79, $CD79=""), BY79, INDEX(Monsters[Health], $AT80))</f>
        <v>28</v>
      </c>
      <c r="AW80" cm="1">
        <f t="array" aca="1" ref="AW80" ca="1">IF(AND($AS80=$AS79, $CD79=""), BZ79, INDEX(Monsters[Stamina], $AT80))</f>
        <v>114</v>
      </c>
      <c r="AX80" s="18" cm="1">
        <f t="array" aca="1" ref="AX80" ca="1">IF(AND($AS80=$AS79, $CD79=""), CA79, INDEX(Monsters[Attack], $AT80))</f>
        <v>70</v>
      </c>
      <c r="AY80" s="18" cm="1">
        <f t="array" aca="1" ref="AY80" ca="1">IF(AND($AS80=$AS79, $CD79=""), CB79, INDEX(Monsters[Defense], $AT80))</f>
        <v>205</v>
      </c>
      <c r="AZ80" s="18" cm="1">
        <f t="array" aca="1" ref="AZ80" ca="1">IF(AND($AS80=$AS79, $CD79=""), CC79, INDEX(Monsters[Luck], $AT80))</f>
        <v>100</v>
      </c>
      <c r="BA80" cm="1">
        <f t="array" aca="1" ref="BA80" ca="1">IF(AT80=AT79, BA79, MATCH(INDEX(Monsters[Element], AT80), Elements, 0))</f>
        <v>4</v>
      </c>
      <c r="BB80" s="4" cm="1">
        <f t="array" aca="1" ref="BB80" ca="1">INDEX(Monsters[Chance to Use 2], AT80)</f>
        <v>0.19999999999999996</v>
      </c>
      <c r="BC80" cm="1">
        <f t="array" aca="1" ref="BC80" ca="1">INDEX(Monsters[Ability 1 ID], AT80)</f>
        <v>3</v>
      </c>
      <c r="BD80" cm="1">
        <f t="array" aca="1" ref="BD80" ca="1">INDEX(Monsters[Ability 2 ID], AT80)</f>
        <v>2</v>
      </c>
      <c r="BE80" cm="1">
        <f t="array" aca="1" ref="BE80" ca="1">INDEX(Abilities[Stamina Cost], BC80)</f>
        <v>3</v>
      </c>
      <c r="BF80" cm="1">
        <f t="array" aca="1" ref="BF80" ca="1">INDEX(Abilities[Stamina Cost], BD80)</f>
        <v>3</v>
      </c>
      <c r="BG80">
        <f t="shared" ca="1" si="53"/>
        <v>1</v>
      </c>
      <c r="BH80">
        <f t="shared" ca="1" si="54"/>
        <v>3</v>
      </c>
      <c r="BI80">
        <f t="shared" ca="1" si="55"/>
        <v>3</v>
      </c>
      <c r="BJ80">
        <f t="shared" ca="1" si="56"/>
        <v>1</v>
      </c>
      <c r="BK80">
        <f t="shared" ca="1" si="57"/>
        <v>3</v>
      </c>
      <c r="BL80" s="18" cm="1">
        <f t="array" aca="1" ref="BL80" ca="1">INDEX(Abilities[Element ID], $BK80)</f>
        <v>4</v>
      </c>
      <c r="BM80" s="18" cm="1">
        <f t="array" aca="1" ref="BM80" ca="1">INDEX(Abilities[Stamina Cost], $BK80)</f>
        <v>3</v>
      </c>
      <c r="BN80" s="18" cm="1">
        <f t="array" aca="1" ref="BN80" ca="1">INDEX(Abilities[Min Damage], $BK80)</f>
        <v>4</v>
      </c>
      <c r="BO80" s="18" cm="1">
        <f t="array" aca="1" ref="BO80" ca="1">INDEX(Abilities[Max Damage], $BK80)</f>
        <v>8</v>
      </c>
      <c r="BP80" s="14">
        <f t="shared" ca="1" si="58"/>
        <v>4.1405336781181914</v>
      </c>
      <c r="BQ80" t="str" cm="1">
        <f t="array" aca="1" ref="BQ80" ca="1">INDEX(Abilities[Special Effect], BK80)</f>
        <v>Fortify</v>
      </c>
      <c r="BR80" t="b" cm="1">
        <f t="array" aca="1" ref="BR80" ca="1">RAND() &lt;INDEX(Abilities[Effect Chance], BK80)*AZ80/100</f>
        <v>1</v>
      </c>
      <c r="BS80" t="str">
        <f t="shared" ca="1" si="59"/>
        <v>Fortify</v>
      </c>
      <c r="BT80" s="14">
        <f t="shared" ca="1" si="60"/>
        <v>4.1405336781181914</v>
      </c>
      <c r="BU80" t="b">
        <f t="shared" ca="1" si="61"/>
        <v>0</v>
      </c>
      <c r="BV80" t="b">
        <f ca="1">AND(BU80, AS80=COUNTA(Parties[Opponent Party]))</f>
        <v>0</v>
      </c>
      <c r="BW80" s="14" cm="1">
        <f t="array" aca="1" ref="BW80" ca="1">INDEX(ElementMultiplier, AA80, BA80)*100/AY80</f>
        <v>0.73170731707317072</v>
      </c>
      <c r="BX80" s="18">
        <f t="shared" ca="1" si="35"/>
        <v>19</v>
      </c>
      <c r="BY80" s="18">
        <f t="shared" ca="1" si="36"/>
        <v>9</v>
      </c>
      <c r="BZ80" s="18">
        <f t="shared" ca="1" si="62"/>
        <v>111</v>
      </c>
      <c r="CA80" s="18">
        <f t="shared" ca="1" si="63"/>
        <v>70</v>
      </c>
      <c r="CB80" s="18">
        <f t="shared" ca="1" si="64"/>
        <v>226</v>
      </c>
      <c r="CC80" s="18">
        <f t="shared" ca="1" si="65"/>
        <v>100</v>
      </c>
      <c r="CD80" t="str">
        <f t="shared" ca="1" si="66"/>
        <v/>
      </c>
    </row>
    <row r="81" spans="8:82" x14ac:dyDescent="0.25">
      <c r="H81">
        <f t="shared" ca="1" si="37"/>
        <v>1</v>
      </c>
      <c r="I81" cm="1">
        <f t="array" aca="1" ref="I81" ca="1">IF(H81=H80, I80, INDEX(Parties[Player ID], H81))</f>
        <v>5</v>
      </c>
      <c r="J81" t="str" cm="1">
        <f t="array" aca="1" ref="J81" ca="1">IF(I81=I80,J80, INDEX(Monsters[Name], I81))</f>
        <v>Gunome</v>
      </c>
      <c r="K81" cm="1">
        <f t="array" aca="1" ref="K81" ca="1">IF(AND($H81=$H80, CD80=""), AN80, INDEX(Monsters[Health], $I81))</f>
        <v>91.5</v>
      </c>
      <c r="L81" cm="1">
        <f t="array" aca="1" ref="L81" ca="1">IF(AND($H81=$H80, $CD80=""), AO80, INDEX(Monsters[Stamina], $I81))</f>
        <v>63</v>
      </c>
      <c r="M81" s="18" cm="1">
        <f t="array" aca="1" ref="M81" ca="1">IF(AND($H81=$H80, $CD80=""), AP80, INDEX(Monsters[Attack], $I81))</f>
        <v>182</v>
      </c>
      <c r="N81" s="18" cm="1">
        <f t="array" aca="1" ref="N81" ca="1">IF(AND($H81=$H80, $CD80=""), AQ80, INDEX(Monsters[Defense], $I81))</f>
        <v>113</v>
      </c>
      <c r="O81" s="18" cm="1">
        <f t="array" aca="1" ref="O81" ca="1">IF(AND($H81=$H80, $CD80=""), AR80, INDEX(Monsters[Luck], $I81))</f>
        <v>110</v>
      </c>
      <c r="P81" cm="1">
        <f t="array" aca="1" ref="P81" ca="1">IF(I81=I80, P80, MATCH(INDEX(Monsters[Element], I81), Elements, 0))</f>
        <v>5</v>
      </c>
      <c r="Q81" s="4" cm="1">
        <f t="array" aca="1" ref="Q81" ca="1">INDEX(Monsters[Chance to Use 2], I81)</f>
        <v>0.4</v>
      </c>
      <c r="R81" cm="1">
        <f t="array" aca="1" ref="R81" ca="1">INDEX(Monsters[Ability 1 ID], I81)</f>
        <v>9</v>
      </c>
      <c r="S81" cm="1">
        <f t="array" aca="1" ref="S81" ca="1">INDEX(Monsters[Ability 2 ID], I81)</f>
        <v>10</v>
      </c>
      <c r="T81" cm="1">
        <f t="array" aca="1" ref="T81" ca="1">INDEX(Abilities[Stamina Cost], R81)</f>
        <v>5</v>
      </c>
      <c r="U81" cm="1">
        <f t="array" aca="1" ref="U81" ca="1">INDEX(Abilities[Stamina Cost], S81)</f>
        <v>12</v>
      </c>
      <c r="V81">
        <f t="shared" ca="1" si="38"/>
        <v>1</v>
      </c>
      <c r="W81">
        <f t="shared" ca="1" si="39"/>
        <v>5</v>
      </c>
      <c r="X81">
        <f t="shared" ca="1" si="40"/>
        <v>12</v>
      </c>
      <c r="Y81">
        <f t="shared" ca="1" si="41"/>
        <v>1</v>
      </c>
      <c r="Z81">
        <f t="shared" ca="1" si="42"/>
        <v>9</v>
      </c>
      <c r="AA81" s="18" cm="1">
        <f t="array" aca="1" ref="AA81" ca="1">INDEX(Abilities[Element ID], $Z81)</f>
        <v>5</v>
      </c>
      <c r="AB81" s="18" cm="1">
        <f t="array" aca="1" ref="AB81" ca="1">INDEX(Abilities[Stamina Cost], $Z81)</f>
        <v>5</v>
      </c>
      <c r="AC81" s="18" cm="1">
        <f t="array" aca="1" ref="AC81" ca="1">INDEX(Abilities[Min Damage], $Z81)</f>
        <v>11</v>
      </c>
      <c r="AD81" s="18" cm="1">
        <f t="array" aca="1" ref="AD81" ca="1">INDEX(Abilities[Max Damage], $Z81)</f>
        <v>16</v>
      </c>
      <c r="AE81" s="14">
        <f t="shared" ca="1" si="43"/>
        <v>22.323254354938971</v>
      </c>
      <c r="AF81" t="str" cm="1">
        <f t="array" aca="1" ref="AF81" ca="1">INDEX(Abilities[Special Effect], Z81)</f>
        <v>Vampire</v>
      </c>
      <c r="AG81" t="b" cm="1">
        <f t="array" aca="1" ref="AG81" ca="1">RAND() &lt;INDEX(Abilities[Effect Chance], Z81)*O81/100</f>
        <v>1</v>
      </c>
      <c r="AH81" t="str">
        <f t="shared" ca="1" si="44"/>
        <v>Vampire</v>
      </c>
      <c r="AI81" s="14">
        <f t="shared" ca="1" si="45"/>
        <v>22.323254354938971</v>
      </c>
      <c r="AJ81" t="b">
        <f t="shared" ca="1" si="46"/>
        <v>0</v>
      </c>
      <c r="AK81" t="b">
        <f ca="1">AND(AJ81, H81=COUNTA(Parties[Player Party]))</f>
        <v>0</v>
      </c>
      <c r="AL81" s="14" cm="1">
        <f t="array" aca="1" ref="AL81" ca="1">INDEX(ElementMultiplier, BL81, P81)*100/N81</f>
        <v>1.1061946902654867</v>
      </c>
      <c r="AM81" s="14">
        <f t="shared" ca="1" si="34"/>
        <v>4</v>
      </c>
      <c r="AN81" s="18">
        <f t="shared" ca="1" si="47"/>
        <v>95</v>
      </c>
      <c r="AO81" s="18">
        <f t="shared" ca="1" si="48"/>
        <v>58</v>
      </c>
      <c r="AP81" s="18">
        <f t="shared" ca="1" si="49"/>
        <v>182</v>
      </c>
      <c r="AQ81" s="18">
        <f t="shared" ca="1" si="50"/>
        <v>113</v>
      </c>
      <c r="AR81" s="18">
        <f t="shared" ca="1" si="51"/>
        <v>110</v>
      </c>
      <c r="AS81">
        <f t="shared" ca="1" si="52"/>
        <v>1</v>
      </c>
      <c r="AT81" cm="1">
        <f t="array" aca="1" ref="AT81" ca="1">IF(AS81=AS80, AT80, INDEX(Parties[Opponent ID], AS81))</f>
        <v>12</v>
      </c>
      <c r="AU81" t="str" cm="1">
        <f t="array" aca="1" ref="AU81" ca="1">IF(AT81=AT80,AU80, INDEX(Monsters[Name], AT81))</f>
        <v>Gmooose</v>
      </c>
      <c r="AV81" cm="1">
        <f t="array" aca="1" ref="AV81" ca="1">IF(AND($AS81=$AS80, $CD80=""), BY80, INDEX(Monsters[Health], $AT81))</f>
        <v>9</v>
      </c>
      <c r="AW81" cm="1">
        <f t="array" aca="1" ref="AW81" ca="1">IF(AND($AS81=$AS80, $CD80=""), BZ80, INDEX(Monsters[Stamina], $AT81))</f>
        <v>111</v>
      </c>
      <c r="AX81" s="18" cm="1">
        <f t="array" aca="1" ref="AX81" ca="1">IF(AND($AS81=$AS80, $CD80=""), CA80, INDEX(Monsters[Attack], $AT81))</f>
        <v>70</v>
      </c>
      <c r="AY81" s="18" cm="1">
        <f t="array" aca="1" ref="AY81" ca="1">IF(AND($AS81=$AS80, $CD80=""), CB80, INDEX(Monsters[Defense], $AT81))</f>
        <v>226</v>
      </c>
      <c r="AZ81" s="18" cm="1">
        <f t="array" aca="1" ref="AZ81" ca="1">IF(AND($AS81=$AS80, $CD80=""), CC80, INDEX(Monsters[Luck], $AT81))</f>
        <v>100</v>
      </c>
      <c r="BA81" cm="1">
        <f t="array" aca="1" ref="BA81" ca="1">IF(AT81=AT80, BA80, MATCH(INDEX(Monsters[Element], AT81), Elements, 0))</f>
        <v>4</v>
      </c>
      <c r="BB81" s="4" cm="1">
        <f t="array" aca="1" ref="BB81" ca="1">INDEX(Monsters[Chance to Use 2], AT81)</f>
        <v>0.19999999999999996</v>
      </c>
      <c r="BC81" cm="1">
        <f t="array" aca="1" ref="BC81" ca="1">INDEX(Monsters[Ability 1 ID], AT81)</f>
        <v>3</v>
      </c>
      <c r="BD81" cm="1">
        <f t="array" aca="1" ref="BD81" ca="1">INDEX(Monsters[Ability 2 ID], AT81)</f>
        <v>2</v>
      </c>
      <c r="BE81" cm="1">
        <f t="array" aca="1" ref="BE81" ca="1">INDEX(Abilities[Stamina Cost], BC81)</f>
        <v>3</v>
      </c>
      <c r="BF81" cm="1">
        <f t="array" aca="1" ref="BF81" ca="1">INDEX(Abilities[Stamina Cost], BD81)</f>
        <v>3</v>
      </c>
      <c r="BG81">
        <f t="shared" ca="1" si="53"/>
        <v>1</v>
      </c>
      <c r="BH81">
        <f t="shared" ca="1" si="54"/>
        <v>3</v>
      </c>
      <c r="BI81">
        <f t="shared" ca="1" si="55"/>
        <v>3</v>
      </c>
      <c r="BJ81">
        <f t="shared" ca="1" si="56"/>
        <v>1</v>
      </c>
      <c r="BK81">
        <f t="shared" ca="1" si="57"/>
        <v>3</v>
      </c>
      <c r="BL81" s="18" cm="1">
        <f t="array" aca="1" ref="BL81" ca="1">INDEX(Abilities[Element ID], $BK81)</f>
        <v>4</v>
      </c>
      <c r="BM81" s="18" cm="1">
        <f t="array" aca="1" ref="BM81" ca="1">INDEX(Abilities[Stamina Cost], $BK81)</f>
        <v>3</v>
      </c>
      <c r="BN81" s="18" cm="1">
        <f t="array" aca="1" ref="BN81" ca="1">INDEX(Abilities[Min Damage], $BK81)</f>
        <v>4</v>
      </c>
      <c r="BO81" s="18" cm="1">
        <f t="array" aca="1" ref="BO81" ca="1">INDEX(Abilities[Max Damage], $BK81)</f>
        <v>8</v>
      </c>
      <c r="BP81" s="14">
        <f t="shared" ca="1" si="58"/>
        <v>3.8971401592068458</v>
      </c>
      <c r="BQ81" t="str" cm="1">
        <f t="array" aca="1" ref="BQ81" ca="1">INDEX(Abilities[Special Effect], BK81)</f>
        <v>Fortify</v>
      </c>
      <c r="BR81" t="b" cm="1">
        <f t="array" aca="1" ref="BR81" ca="1">RAND() &lt;INDEX(Abilities[Effect Chance], BK81)*AZ81/100</f>
        <v>1</v>
      </c>
      <c r="BS81" t="str">
        <f t="shared" ca="1" si="59"/>
        <v>Fortify</v>
      </c>
      <c r="BT81" s="14">
        <f t="shared" ca="1" si="60"/>
        <v>3.8971401592068458</v>
      </c>
      <c r="BU81" t="b">
        <f t="shared" ca="1" si="61"/>
        <v>1</v>
      </c>
      <c r="BV81" t="b">
        <f ca="1">AND(BU81, AS81=COUNTA(Parties[Opponent Party]))</f>
        <v>0</v>
      </c>
      <c r="BW81" s="14" cm="1">
        <f t="array" aca="1" ref="BW81" ca="1">INDEX(ElementMultiplier, AA81, BA81)*100/AY81</f>
        <v>0.66371681415929207</v>
      </c>
      <c r="BX81" s="18">
        <f t="shared" ca="1" si="35"/>
        <v>15</v>
      </c>
      <c r="BY81" s="18">
        <f t="shared" ca="1" si="36"/>
        <v>0</v>
      </c>
      <c r="BZ81" s="18">
        <f t="shared" ca="1" si="62"/>
        <v>108</v>
      </c>
      <c r="CA81" s="18">
        <f t="shared" ca="1" si="63"/>
        <v>70</v>
      </c>
      <c r="CB81" s="18">
        <f t="shared" ca="1" si="64"/>
        <v>249</v>
      </c>
      <c r="CC81" s="18">
        <f t="shared" ca="1" si="65"/>
        <v>100</v>
      </c>
      <c r="CD81" t="str">
        <f t="shared" ca="1" si="66"/>
        <v/>
      </c>
    </row>
    <row r="82" spans="8:82" x14ac:dyDescent="0.25">
      <c r="H82">
        <f t="shared" ca="1" si="37"/>
        <v>1</v>
      </c>
      <c r="I82" cm="1">
        <f t="array" aca="1" ref="I82" ca="1">IF(H82=H81, I81, INDEX(Parties[Player ID], H82))</f>
        <v>5</v>
      </c>
      <c r="J82" t="str" cm="1">
        <f t="array" aca="1" ref="J82" ca="1">IF(I82=I81,J81, INDEX(Monsters[Name], I82))</f>
        <v>Gunome</v>
      </c>
      <c r="K82" cm="1">
        <f t="array" aca="1" ref="K82" ca="1">IF(AND($H82=$H81, CD81=""), AN81, INDEX(Monsters[Health], $I82))</f>
        <v>95</v>
      </c>
      <c r="L82" cm="1">
        <f t="array" aca="1" ref="L82" ca="1">IF(AND($H82=$H81, $CD81=""), AO81, INDEX(Monsters[Stamina], $I82))</f>
        <v>58</v>
      </c>
      <c r="M82" s="18" cm="1">
        <f t="array" aca="1" ref="M82" ca="1">IF(AND($H82=$H81, $CD81=""), AP81, INDEX(Monsters[Attack], $I82))</f>
        <v>182</v>
      </c>
      <c r="N82" s="18" cm="1">
        <f t="array" aca="1" ref="N82" ca="1">IF(AND($H82=$H81, $CD81=""), AQ81, INDEX(Monsters[Defense], $I82))</f>
        <v>113</v>
      </c>
      <c r="O82" s="18" cm="1">
        <f t="array" aca="1" ref="O82" ca="1">IF(AND($H82=$H81, $CD81=""), AR81, INDEX(Monsters[Luck], $I82))</f>
        <v>110</v>
      </c>
      <c r="P82" cm="1">
        <f t="array" aca="1" ref="P82" ca="1">IF(I82=I81, P81, MATCH(INDEX(Monsters[Element], I82), Elements, 0))</f>
        <v>5</v>
      </c>
      <c r="Q82" s="4" cm="1">
        <f t="array" aca="1" ref="Q82" ca="1">INDEX(Monsters[Chance to Use 2], I82)</f>
        <v>0.4</v>
      </c>
      <c r="R82" cm="1">
        <f t="array" aca="1" ref="R82" ca="1">INDEX(Monsters[Ability 1 ID], I82)</f>
        <v>9</v>
      </c>
      <c r="S82" cm="1">
        <f t="array" aca="1" ref="S82" ca="1">INDEX(Monsters[Ability 2 ID], I82)</f>
        <v>10</v>
      </c>
      <c r="T82" cm="1">
        <f t="array" aca="1" ref="T82" ca="1">INDEX(Abilities[Stamina Cost], R82)</f>
        <v>5</v>
      </c>
      <c r="U82" cm="1">
        <f t="array" aca="1" ref="U82" ca="1">INDEX(Abilities[Stamina Cost], S82)</f>
        <v>12</v>
      </c>
      <c r="V82">
        <f t="shared" ca="1" si="38"/>
        <v>1</v>
      </c>
      <c r="W82">
        <f t="shared" ca="1" si="39"/>
        <v>5</v>
      </c>
      <c r="X82">
        <f t="shared" ca="1" si="40"/>
        <v>12</v>
      </c>
      <c r="Y82">
        <f t="shared" ca="1" si="41"/>
        <v>1</v>
      </c>
      <c r="Z82">
        <f t="shared" ca="1" si="42"/>
        <v>9</v>
      </c>
      <c r="AA82" s="18" cm="1">
        <f t="array" aca="1" ref="AA82" ca="1">INDEX(Abilities[Element ID], $Z82)</f>
        <v>5</v>
      </c>
      <c r="AB82" s="18" cm="1">
        <f t="array" aca="1" ref="AB82" ca="1">INDEX(Abilities[Stamina Cost], $Z82)</f>
        <v>5</v>
      </c>
      <c r="AC82" s="18" cm="1">
        <f t="array" aca="1" ref="AC82" ca="1">INDEX(Abilities[Min Damage], $Z82)</f>
        <v>11</v>
      </c>
      <c r="AD82" s="18" cm="1">
        <f t="array" aca="1" ref="AD82" ca="1">INDEX(Abilities[Max Damage], $Z82)</f>
        <v>16</v>
      </c>
      <c r="AE82" s="14">
        <f t="shared" ca="1" si="43"/>
        <v>21.50727952214109</v>
      </c>
      <c r="AF82" t="str" cm="1">
        <f t="array" aca="1" ref="AF82" ca="1">INDEX(Abilities[Special Effect], Z82)</f>
        <v>Vampire</v>
      </c>
      <c r="AG82" t="b" cm="1">
        <f t="array" aca="1" ref="AG82" ca="1">RAND() &lt;INDEX(Abilities[Effect Chance], Z82)*O82/100</f>
        <v>1</v>
      </c>
      <c r="AH82" t="str">
        <f t="shared" ca="1" si="44"/>
        <v>Vampire</v>
      </c>
      <c r="AI82" s="14">
        <f t="shared" ca="1" si="45"/>
        <v>21.50727952214109</v>
      </c>
      <c r="AJ82" t="b">
        <f t="shared" ca="1" si="46"/>
        <v>0</v>
      </c>
      <c r="AK82" t="b">
        <f ca="1">AND(AJ82, H82=COUNTA(Parties[Player Party]))</f>
        <v>0</v>
      </c>
      <c r="AL82" s="14" cm="1">
        <f t="array" aca="1" ref="AL82" ca="1">INDEX(ElementMultiplier, BL82, P82)*100/N82</f>
        <v>0.88495575221238942</v>
      </c>
      <c r="AM82" s="14">
        <f t="shared" ca="1" si="34"/>
        <v>12</v>
      </c>
      <c r="AN82" s="18">
        <f t="shared" ca="1" si="47"/>
        <v>94</v>
      </c>
      <c r="AO82" s="18">
        <f t="shared" ca="1" si="48"/>
        <v>53</v>
      </c>
      <c r="AP82" s="18">
        <f t="shared" ca="1" si="49"/>
        <v>182</v>
      </c>
      <c r="AQ82" s="18">
        <f t="shared" ca="1" si="50"/>
        <v>102</v>
      </c>
      <c r="AR82" s="18">
        <f t="shared" ca="1" si="51"/>
        <v>110</v>
      </c>
      <c r="AS82">
        <f t="shared" ca="1" si="52"/>
        <v>2</v>
      </c>
      <c r="AT82" cm="1">
        <f t="array" aca="1" ref="AT82" ca="1">IF(AS82=AS81, AT81, INDEX(Parties[Opponent ID], AS82))</f>
        <v>1</v>
      </c>
      <c r="AU82" t="str" cm="1">
        <f t="array" aca="1" ref="AU82" ca="1">IF(AT82=AT81,AU81, INDEX(Monsters[Name], AT82))</f>
        <v>Gnives</v>
      </c>
      <c r="AV82" cm="1">
        <f t="array" aca="1" ref="AV82" ca="1">IF(AND($AS82=$AS81, $CD81=""), BY81, INDEX(Monsters[Health], $AT82))</f>
        <v>80</v>
      </c>
      <c r="AW82" cm="1">
        <f t="array" aca="1" ref="AW82" ca="1">IF(AND($AS82=$AS81, $CD81=""), BZ81, INDEX(Monsters[Stamina], $AT82))</f>
        <v>145</v>
      </c>
      <c r="AX82" s="18" cm="1">
        <f t="array" aca="1" ref="AX82" ca="1">IF(AND($AS82=$AS81, $CD81=""), CA81, INDEX(Monsters[Attack], $AT82))</f>
        <v>105</v>
      </c>
      <c r="AY82" s="18" cm="1">
        <f t="array" aca="1" ref="AY82" ca="1">IF(AND($AS82=$AS81, $CD81=""), CB81, INDEX(Monsters[Defense], $AT82))</f>
        <v>100</v>
      </c>
      <c r="AZ82" s="18" cm="1">
        <f t="array" aca="1" ref="AZ82" ca="1">IF(AND($AS82=$AS81, $CD81=""), CC81, INDEX(Monsters[Luck], $AT82))</f>
        <v>100</v>
      </c>
      <c r="BA82" cm="1">
        <f t="array" aca="1" ref="BA82" ca="1">IF(AT82=AT81, BA81, MATCH(INDEX(Monsters[Element], AT82), Elements, 0))</f>
        <v>1</v>
      </c>
      <c r="BB82" s="4" cm="1">
        <f t="array" aca="1" ref="BB82" ca="1">INDEX(Monsters[Chance to Use 2], AT82)</f>
        <v>0.65</v>
      </c>
      <c r="BC82" cm="1">
        <f t="array" aca="1" ref="BC82" ca="1">INDEX(Monsters[Ability 1 ID], AT82)</f>
        <v>18</v>
      </c>
      <c r="BD82" cm="1">
        <f t="array" aca="1" ref="BD82" ca="1">INDEX(Monsters[Ability 2 ID], AT82)</f>
        <v>2</v>
      </c>
      <c r="BE82" cm="1">
        <f t="array" aca="1" ref="BE82" ca="1">INDEX(Abilities[Stamina Cost], BC82)</f>
        <v>25</v>
      </c>
      <c r="BF82" cm="1">
        <f t="array" aca="1" ref="BF82" ca="1">INDEX(Abilities[Stamina Cost], BD82)</f>
        <v>3</v>
      </c>
      <c r="BG82">
        <f t="shared" ca="1" si="53"/>
        <v>2</v>
      </c>
      <c r="BH82">
        <f t="shared" ca="1" si="54"/>
        <v>3</v>
      </c>
      <c r="BI82">
        <f t="shared" ca="1" si="55"/>
        <v>25</v>
      </c>
      <c r="BJ82">
        <f t="shared" ca="1" si="56"/>
        <v>2</v>
      </c>
      <c r="BK82">
        <f t="shared" ca="1" si="57"/>
        <v>2</v>
      </c>
      <c r="BL82" s="18" cm="1">
        <f t="array" aca="1" ref="BL82" ca="1">INDEX(Abilities[Element ID], $BK82)</f>
        <v>1</v>
      </c>
      <c r="BM82" s="18" cm="1">
        <f t="array" aca="1" ref="BM82" ca="1">INDEX(Abilities[Stamina Cost], $BK82)</f>
        <v>3</v>
      </c>
      <c r="BN82" s="18" cm="1">
        <f t="array" aca="1" ref="BN82" ca="1">INDEX(Abilities[Min Damage], $BK82)</f>
        <v>8</v>
      </c>
      <c r="BO82" s="18" cm="1">
        <f t="array" aca="1" ref="BO82" ca="1">INDEX(Abilities[Max Damage], $BK82)</f>
        <v>13</v>
      </c>
      <c r="BP82" s="14">
        <f t="shared" ca="1" si="58"/>
        <v>11.752464907727845</v>
      </c>
      <c r="BQ82" t="str" cm="1">
        <f t="array" aca="1" ref="BQ82" ca="1">INDEX(Abilities[Special Effect], BK82)</f>
        <v>Sunder</v>
      </c>
      <c r="BR82" t="b" cm="1">
        <f t="array" aca="1" ref="BR82" ca="1">RAND() &lt;INDEX(Abilities[Effect Chance], BK82)*AZ82/100</f>
        <v>1</v>
      </c>
      <c r="BS82" t="str">
        <f t="shared" ca="1" si="59"/>
        <v>Sunder</v>
      </c>
      <c r="BT82" s="14">
        <f t="shared" ca="1" si="60"/>
        <v>11.752464907727845</v>
      </c>
      <c r="BU82" t="b">
        <f t="shared" ca="1" si="61"/>
        <v>0</v>
      </c>
      <c r="BV82" t="b">
        <f ca="1">AND(BU82, AS82=COUNTA(Parties[Opponent Party]))</f>
        <v>0</v>
      </c>
      <c r="BW82" s="14" cm="1">
        <f t="array" aca="1" ref="BW82" ca="1">INDEX(ElementMultiplier, AA82, BA82)*100/AY82</f>
        <v>1</v>
      </c>
      <c r="BX82" s="18">
        <f t="shared" ca="1" si="35"/>
        <v>22</v>
      </c>
      <c r="BY82" s="18">
        <f t="shared" ca="1" si="36"/>
        <v>58</v>
      </c>
      <c r="BZ82" s="18">
        <f t="shared" ca="1" si="62"/>
        <v>142</v>
      </c>
      <c r="CA82" s="18">
        <f t="shared" ca="1" si="63"/>
        <v>105</v>
      </c>
      <c r="CB82" s="18">
        <f t="shared" ca="1" si="64"/>
        <v>100</v>
      </c>
      <c r="CC82" s="18">
        <f t="shared" ca="1" si="65"/>
        <v>100</v>
      </c>
      <c r="CD82" t="str">
        <f t="shared" ca="1" si="66"/>
        <v/>
      </c>
    </row>
    <row r="83" spans="8:82" x14ac:dyDescent="0.25">
      <c r="H83">
        <f t="shared" ca="1" si="37"/>
        <v>1</v>
      </c>
      <c r="I83" cm="1">
        <f t="array" aca="1" ref="I83" ca="1">IF(H83=H82, I82, INDEX(Parties[Player ID], H83))</f>
        <v>5</v>
      </c>
      <c r="J83" t="str" cm="1">
        <f t="array" aca="1" ref="J83" ca="1">IF(I83=I82,J82, INDEX(Monsters[Name], I83))</f>
        <v>Gunome</v>
      </c>
      <c r="K83" cm="1">
        <f t="array" aca="1" ref="K83" ca="1">IF(AND($H83=$H82, CD82=""), AN82, INDEX(Monsters[Health], $I83))</f>
        <v>94</v>
      </c>
      <c r="L83" cm="1">
        <f t="array" aca="1" ref="L83" ca="1">IF(AND($H83=$H82, $CD82=""), AO82, INDEX(Monsters[Stamina], $I83))</f>
        <v>53</v>
      </c>
      <c r="M83" s="18" cm="1">
        <f t="array" aca="1" ref="M83" ca="1">IF(AND($H83=$H82, $CD82=""), AP82, INDEX(Monsters[Attack], $I83))</f>
        <v>182</v>
      </c>
      <c r="N83" s="18" cm="1">
        <f t="array" aca="1" ref="N83" ca="1">IF(AND($H83=$H82, $CD82=""), AQ82, INDEX(Monsters[Defense], $I83))</f>
        <v>102</v>
      </c>
      <c r="O83" s="18" cm="1">
        <f t="array" aca="1" ref="O83" ca="1">IF(AND($H83=$H82, $CD82=""), AR82, INDEX(Monsters[Luck], $I83))</f>
        <v>110</v>
      </c>
      <c r="P83" cm="1">
        <f t="array" aca="1" ref="P83" ca="1">IF(I83=I82, P82, MATCH(INDEX(Monsters[Element], I83), Elements, 0))</f>
        <v>5</v>
      </c>
      <c r="Q83" s="4" cm="1">
        <f t="array" aca="1" ref="Q83" ca="1">INDEX(Monsters[Chance to Use 2], I83)</f>
        <v>0.4</v>
      </c>
      <c r="R83" cm="1">
        <f t="array" aca="1" ref="R83" ca="1">INDEX(Monsters[Ability 1 ID], I83)</f>
        <v>9</v>
      </c>
      <c r="S83" cm="1">
        <f t="array" aca="1" ref="S83" ca="1">INDEX(Monsters[Ability 2 ID], I83)</f>
        <v>10</v>
      </c>
      <c r="T83" cm="1">
        <f t="array" aca="1" ref="T83" ca="1">INDEX(Abilities[Stamina Cost], R83)</f>
        <v>5</v>
      </c>
      <c r="U83" cm="1">
        <f t="array" aca="1" ref="U83" ca="1">INDEX(Abilities[Stamina Cost], S83)</f>
        <v>12</v>
      </c>
      <c r="V83">
        <f t="shared" ca="1" si="38"/>
        <v>1</v>
      </c>
      <c r="W83">
        <f t="shared" ca="1" si="39"/>
        <v>5</v>
      </c>
      <c r="X83">
        <f t="shared" ca="1" si="40"/>
        <v>12</v>
      </c>
      <c r="Y83">
        <f t="shared" ca="1" si="41"/>
        <v>2</v>
      </c>
      <c r="Z83">
        <f t="shared" ca="1" si="42"/>
        <v>10</v>
      </c>
      <c r="AA83" s="18" cm="1">
        <f t="array" aca="1" ref="AA83" ca="1">INDEX(Abilities[Element ID], $Z83)</f>
        <v>5</v>
      </c>
      <c r="AB83" s="18" cm="1">
        <f t="array" aca="1" ref="AB83" ca="1">INDEX(Abilities[Stamina Cost], $Z83)</f>
        <v>12</v>
      </c>
      <c r="AC83" s="18" cm="1">
        <f t="array" aca="1" ref="AC83" ca="1">INDEX(Abilities[Min Damage], $Z83)</f>
        <v>4</v>
      </c>
      <c r="AD83" s="18" cm="1">
        <f t="array" aca="1" ref="AD83" ca="1">INDEX(Abilities[Max Damage], $Z83)</f>
        <v>10</v>
      </c>
      <c r="AE83" s="14">
        <f t="shared" ca="1" si="43"/>
        <v>13.804454805417974</v>
      </c>
      <c r="AF83" t="str" cm="1">
        <f t="array" aca="1" ref="AF83" ca="1">INDEX(Abilities[Special Effect], Z83)</f>
        <v>Focus</v>
      </c>
      <c r="AG83" t="b" cm="1">
        <f t="array" aca="1" ref="AG83" ca="1">RAND() &lt;INDEX(Abilities[Effect Chance], Z83)*O83/100</f>
        <v>0</v>
      </c>
      <c r="AH83" t="str">
        <f t="shared" ca="1" si="44"/>
        <v/>
      </c>
      <c r="AI83" s="14">
        <f t="shared" ca="1" si="45"/>
        <v>13.804454805417974</v>
      </c>
      <c r="AJ83" t="b">
        <f t="shared" ca="1" si="46"/>
        <v>0</v>
      </c>
      <c r="AK83" t="b">
        <f ca="1">AND(AJ83, H83=COUNTA(Parties[Player Party]))</f>
        <v>0</v>
      </c>
      <c r="AL83" s="14" cm="1">
        <f t="array" aca="1" ref="AL83" ca="1">INDEX(ElementMultiplier, BL83, P83)*100/N83</f>
        <v>0.98039215686274506</v>
      </c>
      <c r="AM83" s="14">
        <f t="shared" ca="1" si="34"/>
        <v>34</v>
      </c>
      <c r="AN83" s="18">
        <f t="shared" ca="1" si="47"/>
        <v>60</v>
      </c>
      <c r="AO83" s="18">
        <f t="shared" ca="1" si="48"/>
        <v>41</v>
      </c>
      <c r="AP83" s="18">
        <f t="shared" ca="1" si="49"/>
        <v>182</v>
      </c>
      <c r="AQ83" s="18">
        <f t="shared" ca="1" si="50"/>
        <v>102</v>
      </c>
      <c r="AR83" s="18">
        <f t="shared" ca="1" si="51"/>
        <v>99</v>
      </c>
      <c r="AS83">
        <f t="shared" ca="1" si="52"/>
        <v>2</v>
      </c>
      <c r="AT83" cm="1">
        <f t="array" aca="1" ref="AT83" ca="1">IF(AS83=AS82, AT82, INDEX(Parties[Opponent ID], AS83))</f>
        <v>1</v>
      </c>
      <c r="AU83" t="str" cm="1">
        <f t="array" aca="1" ref="AU83" ca="1">IF(AT83=AT82,AU82, INDEX(Monsters[Name], AT83))</f>
        <v>Gnives</v>
      </c>
      <c r="AV83" cm="1">
        <f t="array" aca="1" ref="AV83" ca="1">IF(AND($AS83=$AS82, $CD82=""), BY82, INDEX(Monsters[Health], $AT83))</f>
        <v>58</v>
      </c>
      <c r="AW83" cm="1">
        <f t="array" aca="1" ref="AW83" ca="1">IF(AND($AS83=$AS82, $CD82=""), BZ82, INDEX(Monsters[Stamina], $AT83))</f>
        <v>142</v>
      </c>
      <c r="AX83" s="18" cm="1">
        <f t="array" aca="1" ref="AX83" ca="1">IF(AND($AS83=$AS82, $CD82=""), CA82, INDEX(Monsters[Attack], $AT83))</f>
        <v>105</v>
      </c>
      <c r="AY83" s="18" cm="1">
        <f t="array" aca="1" ref="AY83" ca="1">IF(AND($AS83=$AS82, $CD82=""), CB82, INDEX(Monsters[Defense], $AT83))</f>
        <v>100</v>
      </c>
      <c r="AZ83" s="18" cm="1">
        <f t="array" aca="1" ref="AZ83" ca="1">IF(AND($AS83=$AS82, $CD82=""), CC82, INDEX(Monsters[Luck], $AT83))</f>
        <v>100</v>
      </c>
      <c r="BA83" cm="1">
        <f t="array" aca="1" ref="BA83" ca="1">IF(AT83=AT82, BA82, MATCH(INDEX(Monsters[Element], AT83), Elements, 0))</f>
        <v>1</v>
      </c>
      <c r="BB83" s="4" cm="1">
        <f t="array" aca="1" ref="BB83" ca="1">INDEX(Monsters[Chance to Use 2], AT83)</f>
        <v>0.65</v>
      </c>
      <c r="BC83" cm="1">
        <f t="array" aca="1" ref="BC83" ca="1">INDEX(Monsters[Ability 1 ID], AT83)</f>
        <v>18</v>
      </c>
      <c r="BD83" cm="1">
        <f t="array" aca="1" ref="BD83" ca="1">INDEX(Monsters[Ability 2 ID], AT83)</f>
        <v>2</v>
      </c>
      <c r="BE83" cm="1">
        <f t="array" aca="1" ref="BE83" ca="1">INDEX(Abilities[Stamina Cost], BC83)</f>
        <v>25</v>
      </c>
      <c r="BF83" cm="1">
        <f t="array" aca="1" ref="BF83" ca="1">INDEX(Abilities[Stamina Cost], BD83)</f>
        <v>3</v>
      </c>
      <c r="BG83">
        <f t="shared" ca="1" si="53"/>
        <v>2</v>
      </c>
      <c r="BH83">
        <f t="shared" ca="1" si="54"/>
        <v>3</v>
      </c>
      <c r="BI83">
        <f t="shared" ca="1" si="55"/>
        <v>25</v>
      </c>
      <c r="BJ83">
        <f t="shared" ca="1" si="56"/>
        <v>1</v>
      </c>
      <c r="BK83">
        <f t="shared" ca="1" si="57"/>
        <v>18</v>
      </c>
      <c r="BL83" s="18" cm="1">
        <f t="array" aca="1" ref="BL83" ca="1">INDEX(Abilities[Element ID], $BK83)</f>
        <v>1</v>
      </c>
      <c r="BM83" s="18" cm="1">
        <f t="array" aca="1" ref="BM83" ca="1">INDEX(Abilities[Stamina Cost], $BK83)</f>
        <v>25</v>
      </c>
      <c r="BN83" s="18" cm="1">
        <f t="array" aca="1" ref="BN83" ca="1">INDEX(Abilities[Min Damage], $BK83)</f>
        <v>22</v>
      </c>
      <c r="BO83" s="18" cm="1">
        <f t="array" aca="1" ref="BO83" ca="1">INDEX(Abilities[Max Damage], $BK83)</f>
        <v>36</v>
      </c>
      <c r="BP83" s="14">
        <f t="shared" ca="1" si="58"/>
        <v>34.357941755071167</v>
      </c>
      <c r="BQ83" t="str" cm="1">
        <f t="array" aca="1" ref="BQ83" ca="1">INDEX(Abilities[Special Effect], BK83)</f>
        <v>Unlucky</v>
      </c>
      <c r="BR83" t="b" cm="1">
        <f t="array" aca="1" ref="BR83" ca="1">RAND() &lt;INDEX(Abilities[Effect Chance], BK83)*AZ83/100</f>
        <v>1</v>
      </c>
      <c r="BS83" t="str">
        <f t="shared" ca="1" si="59"/>
        <v>Unlucky</v>
      </c>
      <c r="BT83" s="14">
        <f t="shared" ca="1" si="60"/>
        <v>34.357941755071167</v>
      </c>
      <c r="BU83" t="b">
        <f t="shared" ca="1" si="61"/>
        <v>0</v>
      </c>
      <c r="BV83" t="b">
        <f ca="1">AND(BU83, AS83=COUNTA(Parties[Opponent Party]))</f>
        <v>0</v>
      </c>
      <c r="BW83" s="14" cm="1">
        <f t="array" aca="1" ref="BW83" ca="1">INDEX(ElementMultiplier, AA83, BA83)*100/AY83</f>
        <v>1</v>
      </c>
      <c r="BX83" s="18">
        <f t="shared" ca="1" si="35"/>
        <v>14</v>
      </c>
      <c r="BY83" s="18">
        <f t="shared" ca="1" si="36"/>
        <v>44</v>
      </c>
      <c r="BZ83" s="18">
        <f t="shared" ca="1" si="62"/>
        <v>117</v>
      </c>
      <c r="CA83" s="18">
        <f t="shared" ca="1" si="63"/>
        <v>105</v>
      </c>
      <c r="CB83" s="18">
        <f t="shared" ca="1" si="64"/>
        <v>100</v>
      </c>
      <c r="CC83" s="18">
        <f t="shared" ca="1" si="65"/>
        <v>100</v>
      </c>
      <c r="CD83" t="str">
        <f t="shared" ca="1" si="66"/>
        <v/>
      </c>
    </row>
    <row r="84" spans="8:82" x14ac:dyDescent="0.25">
      <c r="H84">
        <f t="shared" ca="1" si="37"/>
        <v>1</v>
      </c>
      <c r="I84" cm="1">
        <f t="array" aca="1" ref="I84" ca="1">IF(H84=H83, I83, INDEX(Parties[Player ID], H84))</f>
        <v>5</v>
      </c>
      <c r="J84" t="str" cm="1">
        <f t="array" aca="1" ref="J84" ca="1">IF(I84=I83,J83, INDEX(Monsters[Name], I84))</f>
        <v>Gunome</v>
      </c>
      <c r="K84" cm="1">
        <f t="array" aca="1" ref="K84" ca="1">IF(AND($H84=$H83, CD83=""), AN83, INDEX(Monsters[Health], $I84))</f>
        <v>60</v>
      </c>
      <c r="L84" cm="1">
        <f t="array" aca="1" ref="L84" ca="1">IF(AND($H84=$H83, $CD83=""), AO83, INDEX(Monsters[Stamina], $I84))</f>
        <v>41</v>
      </c>
      <c r="M84" s="18" cm="1">
        <f t="array" aca="1" ref="M84" ca="1">IF(AND($H84=$H83, $CD83=""), AP83, INDEX(Monsters[Attack], $I84))</f>
        <v>182</v>
      </c>
      <c r="N84" s="18" cm="1">
        <f t="array" aca="1" ref="N84" ca="1">IF(AND($H84=$H83, $CD83=""), AQ83, INDEX(Monsters[Defense], $I84))</f>
        <v>102</v>
      </c>
      <c r="O84" s="18" cm="1">
        <f t="array" aca="1" ref="O84" ca="1">IF(AND($H84=$H83, $CD83=""), AR83, INDEX(Monsters[Luck], $I84))</f>
        <v>99</v>
      </c>
      <c r="P84" cm="1">
        <f t="array" aca="1" ref="P84" ca="1">IF(I84=I83, P83, MATCH(INDEX(Monsters[Element], I84), Elements, 0))</f>
        <v>5</v>
      </c>
      <c r="Q84" s="4" cm="1">
        <f t="array" aca="1" ref="Q84" ca="1">INDEX(Monsters[Chance to Use 2], I84)</f>
        <v>0.4</v>
      </c>
      <c r="R84" cm="1">
        <f t="array" aca="1" ref="R84" ca="1">INDEX(Monsters[Ability 1 ID], I84)</f>
        <v>9</v>
      </c>
      <c r="S84" cm="1">
        <f t="array" aca="1" ref="S84" ca="1">INDEX(Monsters[Ability 2 ID], I84)</f>
        <v>10</v>
      </c>
      <c r="T84" cm="1">
        <f t="array" aca="1" ref="T84" ca="1">INDEX(Abilities[Stamina Cost], R84)</f>
        <v>5</v>
      </c>
      <c r="U84" cm="1">
        <f t="array" aca="1" ref="U84" ca="1">INDEX(Abilities[Stamina Cost], S84)</f>
        <v>12</v>
      </c>
      <c r="V84">
        <f t="shared" ca="1" si="38"/>
        <v>1</v>
      </c>
      <c r="W84">
        <f t="shared" ca="1" si="39"/>
        <v>5</v>
      </c>
      <c r="X84">
        <f t="shared" ca="1" si="40"/>
        <v>12</v>
      </c>
      <c r="Y84">
        <f t="shared" ca="1" si="41"/>
        <v>2</v>
      </c>
      <c r="Z84">
        <f t="shared" ca="1" si="42"/>
        <v>10</v>
      </c>
      <c r="AA84" s="18" cm="1">
        <f t="array" aca="1" ref="AA84" ca="1">INDEX(Abilities[Element ID], $Z84)</f>
        <v>5</v>
      </c>
      <c r="AB84" s="18" cm="1">
        <f t="array" aca="1" ref="AB84" ca="1">INDEX(Abilities[Stamina Cost], $Z84)</f>
        <v>12</v>
      </c>
      <c r="AC84" s="18" cm="1">
        <f t="array" aca="1" ref="AC84" ca="1">INDEX(Abilities[Min Damage], $Z84)</f>
        <v>4</v>
      </c>
      <c r="AD84" s="18" cm="1">
        <f t="array" aca="1" ref="AD84" ca="1">INDEX(Abilities[Max Damage], $Z84)</f>
        <v>10</v>
      </c>
      <c r="AE84" s="14">
        <f t="shared" ca="1" si="43"/>
        <v>13.533107822282272</v>
      </c>
      <c r="AF84" t="str" cm="1">
        <f t="array" aca="1" ref="AF84" ca="1">INDEX(Abilities[Special Effect], Z84)</f>
        <v>Focus</v>
      </c>
      <c r="AG84" t="b" cm="1">
        <f t="array" aca="1" ref="AG84" ca="1">RAND() &lt;INDEX(Abilities[Effect Chance], Z84)*O84/100</f>
        <v>1</v>
      </c>
      <c r="AH84" t="str">
        <f t="shared" ca="1" si="44"/>
        <v>Focus</v>
      </c>
      <c r="AI84" s="14">
        <f t="shared" ca="1" si="45"/>
        <v>13.533107822282272</v>
      </c>
      <c r="AJ84" t="b">
        <f t="shared" ca="1" si="46"/>
        <v>0</v>
      </c>
      <c r="AK84" t="b">
        <f ca="1">AND(AJ84, H84=COUNTA(Parties[Player Party]))</f>
        <v>0</v>
      </c>
      <c r="AL84" s="14" cm="1">
        <f t="array" aca="1" ref="AL84" ca="1">INDEX(ElementMultiplier, BL84, P84)*100/N84</f>
        <v>0.98039215686274506</v>
      </c>
      <c r="AM84" s="14">
        <f t="shared" ca="1" si="34"/>
        <v>11</v>
      </c>
      <c r="AN84" s="18">
        <f t="shared" ca="1" si="47"/>
        <v>49</v>
      </c>
      <c r="AO84" s="18">
        <f t="shared" ca="1" si="48"/>
        <v>29</v>
      </c>
      <c r="AP84" s="18">
        <f t="shared" ca="1" si="49"/>
        <v>200</v>
      </c>
      <c r="AQ84" s="18">
        <f t="shared" ca="1" si="50"/>
        <v>92</v>
      </c>
      <c r="AR84" s="18">
        <f t="shared" ca="1" si="51"/>
        <v>99</v>
      </c>
      <c r="AS84">
        <f t="shared" ca="1" si="52"/>
        <v>2</v>
      </c>
      <c r="AT84" cm="1">
        <f t="array" aca="1" ref="AT84" ca="1">IF(AS84=AS83, AT83, INDEX(Parties[Opponent ID], AS84))</f>
        <v>1</v>
      </c>
      <c r="AU84" t="str" cm="1">
        <f t="array" aca="1" ref="AU84" ca="1">IF(AT84=AT83,AU83, INDEX(Monsters[Name], AT84))</f>
        <v>Gnives</v>
      </c>
      <c r="AV84" cm="1">
        <f t="array" aca="1" ref="AV84" ca="1">IF(AND($AS84=$AS83, $CD83=""), BY83, INDEX(Monsters[Health], $AT84))</f>
        <v>44</v>
      </c>
      <c r="AW84" cm="1">
        <f t="array" aca="1" ref="AW84" ca="1">IF(AND($AS84=$AS83, $CD83=""), BZ83, INDEX(Monsters[Stamina], $AT84))</f>
        <v>117</v>
      </c>
      <c r="AX84" s="18" cm="1">
        <f t="array" aca="1" ref="AX84" ca="1">IF(AND($AS84=$AS83, $CD83=""), CA83, INDEX(Monsters[Attack], $AT84))</f>
        <v>105</v>
      </c>
      <c r="AY84" s="18" cm="1">
        <f t="array" aca="1" ref="AY84" ca="1">IF(AND($AS84=$AS83, $CD83=""), CB83, INDEX(Monsters[Defense], $AT84))</f>
        <v>100</v>
      </c>
      <c r="AZ84" s="18" cm="1">
        <f t="array" aca="1" ref="AZ84" ca="1">IF(AND($AS84=$AS83, $CD83=""), CC83, INDEX(Monsters[Luck], $AT84))</f>
        <v>100</v>
      </c>
      <c r="BA84" cm="1">
        <f t="array" aca="1" ref="BA84" ca="1">IF(AT84=AT83, BA83, MATCH(INDEX(Monsters[Element], AT84), Elements, 0))</f>
        <v>1</v>
      </c>
      <c r="BB84" s="4" cm="1">
        <f t="array" aca="1" ref="BB84" ca="1">INDEX(Monsters[Chance to Use 2], AT84)</f>
        <v>0.65</v>
      </c>
      <c r="BC84" cm="1">
        <f t="array" aca="1" ref="BC84" ca="1">INDEX(Monsters[Ability 1 ID], AT84)</f>
        <v>18</v>
      </c>
      <c r="BD84" cm="1">
        <f t="array" aca="1" ref="BD84" ca="1">INDEX(Monsters[Ability 2 ID], AT84)</f>
        <v>2</v>
      </c>
      <c r="BE84" cm="1">
        <f t="array" aca="1" ref="BE84" ca="1">INDEX(Abilities[Stamina Cost], BC84)</f>
        <v>25</v>
      </c>
      <c r="BF84" cm="1">
        <f t="array" aca="1" ref="BF84" ca="1">INDEX(Abilities[Stamina Cost], BD84)</f>
        <v>3</v>
      </c>
      <c r="BG84">
        <f t="shared" ca="1" si="53"/>
        <v>2</v>
      </c>
      <c r="BH84">
        <f t="shared" ca="1" si="54"/>
        <v>3</v>
      </c>
      <c r="BI84">
        <f t="shared" ca="1" si="55"/>
        <v>25</v>
      </c>
      <c r="BJ84">
        <f t="shared" ca="1" si="56"/>
        <v>2</v>
      </c>
      <c r="BK84">
        <f t="shared" ca="1" si="57"/>
        <v>2</v>
      </c>
      <c r="BL84" s="18" cm="1">
        <f t="array" aca="1" ref="BL84" ca="1">INDEX(Abilities[Element ID], $BK84)</f>
        <v>1</v>
      </c>
      <c r="BM84" s="18" cm="1">
        <f t="array" aca="1" ref="BM84" ca="1">INDEX(Abilities[Stamina Cost], $BK84)</f>
        <v>3</v>
      </c>
      <c r="BN84" s="18" cm="1">
        <f t="array" aca="1" ref="BN84" ca="1">INDEX(Abilities[Min Damage], $BK84)</f>
        <v>8</v>
      </c>
      <c r="BO84" s="18" cm="1">
        <f t="array" aca="1" ref="BO84" ca="1">INDEX(Abilities[Max Damage], $BK84)</f>
        <v>13</v>
      </c>
      <c r="BP84" s="14">
        <f t="shared" ca="1" si="58"/>
        <v>10.689115388026154</v>
      </c>
      <c r="BQ84" t="str" cm="1">
        <f t="array" aca="1" ref="BQ84" ca="1">INDEX(Abilities[Special Effect], BK84)</f>
        <v>Sunder</v>
      </c>
      <c r="BR84" t="b" cm="1">
        <f t="array" aca="1" ref="BR84" ca="1">RAND() &lt;INDEX(Abilities[Effect Chance], BK84)*AZ84/100</f>
        <v>1</v>
      </c>
      <c r="BS84" t="str">
        <f t="shared" ca="1" si="59"/>
        <v>Sunder</v>
      </c>
      <c r="BT84" s="14">
        <f t="shared" ca="1" si="60"/>
        <v>10.689115388026154</v>
      </c>
      <c r="BU84" t="b">
        <f t="shared" ca="1" si="61"/>
        <v>0</v>
      </c>
      <c r="BV84" t="b">
        <f ca="1">AND(BU84, AS84=COUNTA(Parties[Opponent Party]))</f>
        <v>0</v>
      </c>
      <c r="BW84" s="14" cm="1">
        <f t="array" aca="1" ref="BW84" ca="1">INDEX(ElementMultiplier, AA84, BA84)*100/AY84</f>
        <v>1</v>
      </c>
      <c r="BX84" s="18">
        <f t="shared" ca="1" si="35"/>
        <v>14</v>
      </c>
      <c r="BY84" s="18">
        <f t="shared" ca="1" si="36"/>
        <v>30</v>
      </c>
      <c r="BZ84" s="18">
        <f t="shared" ca="1" si="62"/>
        <v>114</v>
      </c>
      <c r="CA84" s="18">
        <f t="shared" ca="1" si="63"/>
        <v>105</v>
      </c>
      <c r="CB84" s="18">
        <f t="shared" ca="1" si="64"/>
        <v>100</v>
      </c>
      <c r="CC84" s="18">
        <f t="shared" ca="1" si="65"/>
        <v>100</v>
      </c>
      <c r="CD84" t="str">
        <f t="shared" ca="1" si="66"/>
        <v/>
      </c>
    </row>
    <row r="85" spans="8:82" x14ac:dyDescent="0.25">
      <c r="H85">
        <f t="shared" ca="1" si="37"/>
        <v>1</v>
      </c>
      <c r="I85" cm="1">
        <f t="array" aca="1" ref="I85" ca="1">IF(H85=H84, I84, INDEX(Parties[Player ID], H85))</f>
        <v>5</v>
      </c>
      <c r="J85" t="str" cm="1">
        <f t="array" aca="1" ref="J85" ca="1">IF(I85=I84,J84, INDEX(Monsters[Name], I85))</f>
        <v>Gunome</v>
      </c>
      <c r="K85" cm="1">
        <f t="array" aca="1" ref="K85" ca="1">IF(AND($H85=$H84, CD84=""), AN84, INDEX(Monsters[Health], $I85))</f>
        <v>49</v>
      </c>
      <c r="L85" cm="1">
        <f t="array" aca="1" ref="L85" ca="1">IF(AND($H85=$H84, $CD84=""), AO84, INDEX(Monsters[Stamina], $I85))</f>
        <v>29</v>
      </c>
      <c r="M85" s="18" cm="1">
        <f t="array" aca="1" ref="M85" ca="1">IF(AND($H85=$H84, $CD84=""), AP84, INDEX(Monsters[Attack], $I85))</f>
        <v>200</v>
      </c>
      <c r="N85" s="18" cm="1">
        <f t="array" aca="1" ref="N85" ca="1">IF(AND($H85=$H84, $CD84=""), AQ84, INDEX(Monsters[Defense], $I85))</f>
        <v>92</v>
      </c>
      <c r="O85" s="18" cm="1">
        <f t="array" aca="1" ref="O85" ca="1">IF(AND($H85=$H84, $CD84=""), AR84, INDEX(Monsters[Luck], $I85))</f>
        <v>99</v>
      </c>
      <c r="P85" cm="1">
        <f t="array" aca="1" ref="P85" ca="1">IF(I85=I84, P84, MATCH(INDEX(Monsters[Element], I85), Elements, 0))</f>
        <v>5</v>
      </c>
      <c r="Q85" s="4" cm="1">
        <f t="array" aca="1" ref="Q85" ca="1">INDEX(Monsters[Chance to Use 2], I85)</f>
        <v>0.4</v>
      </c>
      <c r="R85" cm="1">
        <f t="array" aca="1" ref="R85" ca="1">INDEX(Monsters[Ability 1 ID], I85)</f>
        <v>9</v>
      </c>
      <c r="S85" cm="1">
        <f t="array" aca="1" ref="S85" ca="1">INDEX(Monsters[Ability 2 ID], I85)</f>
        <v>10</v>
      </c>
      <c r="T85" cm="1">
        <f t="array" aca="1" ref="T85" ca="1">INDEX(Abilities[Stamina Cost], R85)</f>
        <v>5</v>
      </c>
      <c r="U85" cm="1">
        <f t="array" aca="1" ref="U85" ca="1">INDEX(Abilities[Stamina Cost], S85)</f>
        <v>12</v>
      </c>
      <c r="V85">
        <f t="shared" ca="1" si="38"/>
        <v>1</v>
      </c>
      <c r="W85">
        <f t="shared" ca="1" si="39"/>
        <v>5</v>
      </c>
      <c r="X85">
        <f t="shared" ca="1" si="40"/>
        <v>12</v>
      </c>
      <c r="Y85">
        <f t="shared" ca="1" si="41"/>
        <v>2</v>
      </c>
      <c r="Z85">
        <f t="shared" ca="1" si="42"/>
        <v>10</v>
      </c>
      <c r="AA85" s="18" cm="1">
        <f t="array" aca="1" ref="AA85" ca="1">INDEX(Abilities[Element ID], $Z85)</f>
        <v>5</v>
      </c>
      <c r="AB85" s="18" cm="1">
        <f t="array" aca="1" ref="AB85" ca="1">INDEX(Abilities[Stamina Cost], $Z85)</f>
        <v>12</v>
      </c>
      <c r="AC85" s="18" cm="1">
        <f t="array" aca="1" ref="AC85" ca="1">INDEX(Abilities[Min Damage], $Z85)</f>
        <v>4</v>
      </c>
      <c r="AD85" s="18" cm="1">
        <f t="array" aca="1" ref="AD85" ca="1">INDEX(Abilities[Max Damage], $Z85)</f>
        <v>10</v>
      </c>
      <c r="AE85" s="14">
        <f t="shared" ca="1" si="43"/>
        <v>13.181748186874913</v>
      </c>
      <c r="AF85" t="str" cm="1">
        <f t="array" aca="1" ref="AF85" ca="1">INDEX(Abilities[Special Effect], Z85)</f>
        <v>Focus</v>
      </c>
      <c r="AG85" t="b" cm="1">
        <f t="array" aca="1" ref="AG85" ca="1">RAND() &lt;INDEX(Abilities[Effect Chance], Z85)*O85/100</f>
        <v>1</v>
      </c>
      <c r="AH85" t="str">
        <f t="shared" ca="1" si="44"/>
        <v>Focus</v>
      </c>
      <c r="AI85" s="14">
        <f t="shared" ca="1" si="45"/>
        <v>13.181748186874913</v>
      </c>
      <c r="AJ85" t="b">
        <f t="shared" ca="1" si="46"/>
        <v>0</v>
      </c>
      <c r="AK85" t="b">
        <f ca="1">AND(AJ85, H85=COUNTA(Parties[Player Party]))</f>
        <v>0</v>
      </c>
      <c r="AL85" s="14" cm="1">
        <f t="array" aca="1" ref="AL85" ca="1">INDEX(ElementMultiplier, BL85, P85)*100/N85</f>
        <v>1.0869565217391304</v>
      </c>
      <c r="AM85" s="14">
        <f t="shared" ca="1" si="34"/>
        <v>11</v>
      </c>
      <c r="AN85" s="18">
        <f t="shared" ca="1" si="47"/>
        <v>38</v>
      </c>
      <c r="AO85" s="18">
        <f t="shared" ca="1" si="48"/>
        <v>17</v>
      </c>
      <c r="AP85" s="18">
        <f t="shared" ca="1" si="49"/>
        <v>220</v>
      </c>
      <c r="AQ85" s="18">
        <f t="shared" ca="1" si="50"/>
        <v>83</v>
      </c>
      <c r="AR85" s="18">
        <f t="shared" ca="1" si="51"/>
        <v>99</v>
      </c>
      <c r="AS85">
        <f t="shared" ca="1" si="52"/>
        <v>2</v>
      </c>
      <c r="AT85" cm="1">
        <f t="array" aca="1" ref="AT85" ca="1">IF(AS85=AS84, AT84, INDEX(Parties[Opponent ID], AS85))</f>
        <v>1</v>
      </c>
      <c r="AU85" t="str" cm="1">
        <f t="array" aca="1" ref="AU85" ca="1">IF(AT85=AT84,AU84, INDEX(Monsters[Name], AT85))</f>
        <v>Gnives</v>
      </c>
      <c r="AV85" cm="1">
        <f t="array" aca="1" ref="AV85" ca="1">IF(AND($AS85=$AS84, $CD84=""), BY84, INDEX(Monsters[Health], $AT85))</f>
        <v>30</v>
      </c>
      <c r="AW85" cm="1">
        <f t="array" aca="1" ref="AW85" ca="1">IF(AND($AS85=$AS84, $CD84=""), BZ84, INDEX(Monsters[Stamina], $AT85))</f>
        <v>114</v>
      </c>
      <c r="AX85" s="18" cm="1">
        <f t="array" aca="1" ref="AX85" ca="1">IF(AND($AS85=$AS84, $CD84=""), CA84, INDEX(Monsters[Attack], $AT85))</f>
        <v>105</v>
      </c>
      <c r="AY85" s="18" cm="1">
        <f t="array" aca="1" ref="AY85" ca="1">IF(AND($AS85=$AS84, $CD84=""), CB84, INDEX(Monsters[Defense], $AT85))</f>
        <v>100</v>
      </c>
      <c r="AZ85" s="18" cm="1">
        <f t="array" aca="1" ref="AZ85" ca="1">IF(AND($AS85=$AS84, $CD84=""), CC84, INDEX(Monsters[Luck], $AT85))</f>
        <v>100</v>
      </c>
      <c r="BA85" cm="1">
        <f t="array" aca="1" ref="BA85" ca="1">IF(AT85=AT84, BA84, MATCH(INDEX(Monsters[Element], AT85), Elements, 0))</f>
        <v>1</v>
      </c>
      <c r="BB85" s="4" cm="1">
        <f t="array" aca="1" ref="BB85" ca="1">INDEX(Monsters[Chance to Use 2], AT85)</f>
        <v>0.65</v>
      </c>
      <c r="BC85" cm="1">
        <f t="array" aca="1" ref="BC85" ca="1">INDEX(Monsters[Ability 1 ID], AT85)</f>
        <v>18</v>
      </c>
      <c r="BD85" cm="1">
        <f t="array" aca="1" ref="BD85" ca="1">INDEX(Monsters[Ability 2 ID], AT85)</f>
        <v>2</v>
      </c>
      <c r="BE85" cm="1">
        <f t="array" aca="1" ref="BE85" ca="1">INDEX(Abilities[Stamina Cost], BC85)</f>
        <v>25</v>
      </c>
      <c r="BF85" cm="1">
        <f t="array" aca="1" ref="BF85" ca="1">INDEX(Abilities[Stamina Cost], BD85)</f>
        <v>3</v>
      </c>
      <c r="BG85">
        <f t="shared" ca="1" si="53"/>
        <v>2</v>
      </c>
      <c r="BH85">
        <f t="shared" ca="1" si="54"/>
        <v>3</v>
      </c>
      <c r="BI85">
        <f t="shared" ca="1" si="55"/>
        <v>25</v>
      </c>
      <c r="BJ85">
        <f t="shared" ca="1" si="56"/>
        <v>2</v>
      </c>
      <c r="BK85">
        <f t="shared" ca="1" si="57"/>
        <v>2</v>
      </c>
      <c r="BL85" s="18" cm="1">
        <f t="array" aca="1" ref="BL85" ca="1">INDEX(Abilities[Element ID], $BK85)</f>
        <v>1</v>
      </c>
      <c r="BM85" s="18" cm="1">
        <f t="array" aca="1" ref="BM85" ca="1">INDEX(Abilities[Stamina Cost], $BK85)</f>
        <v>3</v>
      </c>
      <c r="BN85" s="18" cm="1">
        <f t="array" aca="1" ref="BN85" ca="1">INDEX(Abilities[Min Damage], $BK85)</f>
        <v>8</v>
      </c>
      <c r="BO85" s="18" cm="1">
        <f t="array" aca="1" ref="BO85" ca="1">INDEX(Abilities[Max Damage], $BK85)</f>
        <v>13</v>
      </c>
      <c r="BP85" s="14">
        <f t="shared" ca="1" si="58"/>
        <v>11.097903205456543</v>
      </c>
      <c r="BQ85" t="str" cm="1">
        <f t="array" aca="1" ref="BQ85" ca="1">INDEX(Abilities[Special Effect], BK85)</f>
        <v>Sunder</v>
      </c>
      <c r="BR85" t="b" cm="1">
        <f t="array" aca="1" ref="BR85" ca="1">RAND() &lt;INDEX(Abilities[Effect Chance], BK85)*AZ85/100</f>
        <v>1</v>
      </c>
      <c r="BS85" t="str">
        <f t="shared" ca="1" si="59"/>
        <v>Sunder</v>
      </c>
      <c r="BT85" s="14">
        <f t="shared" ca="1" si="60"/>
        <v>11.097903205456543</v>
      </c>
      <c r="BU85" t="b">
        <f t="shared" ca="1" si="61"/>
        <v>0</v>
      </c>
      <c r="BV85" t="b">
        <f ca="1">AND(BU85, AS85=COUNTA(Parties[Opponent Party]))</f>
        <v>0</v>
      </c>
      <c r="BW85" s="14" cm="1">
        <f t="array" aca="1" ref="BW85" ca="1">INDEX(ElementMultiplier, AA85, BA85)*100/AY85</f>
        <v>1</v>
      </c>
      <c r="BX85" s="18">
        <f t="shared" ca="1" si="35"/>
        <v>13</v>
      </c>
      <c r="BY85" s="18">
        <f t="shared" ca="1" si="36"/>
        <v>17</v>
      </c>
      <c r="BZ85" s="18">
        <f t="shared" ca="1" si="62"/>
        <v>111</v>
      </c>
      <c r="CA85" s="18">
        <f t="shared" ca="1" si="63"/>
        <v>105</v>
      </c>
      <c r="CB85" s="18">
        <f t="shared" ca="1" si="64"/>
        <v>100</v>
      </c>
      <c r="CC85" s="18">
        <f t="shared" ca="1" si="65"/>
        <v>100</v>
      </c>
      <c r="CD85" t="str">
        <f t="shared" ca="1" si="66"/>
        <v/>
      </c>
    </row>
    <row r="86" spans="8:82" x14ac:dyDescent="0.25">
      <c r="H86">
        <f t="shared" ca="1" si="37"/>
        <v>1</v>
      </c>
      <c r="I86" cm="1">
        <f t="array" aca="1" ref="I86" ca="1">IF(H86=H85, I85, INDEX(Parties[Player ID], H86))</f>
        <v>5</v>
      </c>
      <c r="J86" t="str" cm="1">
        <f t="array" aca="1" ref="J86" ca="1">IF(I86=I85,J85, INDEX(Monsters[Name], I86))</f>
        <v>Gunome</v>
      </c>
      <c r="K86" cm="1">
        <f t="array" aca="1" ref="K86" ca="1">IF(AND($H86=$H85, CD85=""), AN85, INDEX(Monsters[Health], $I86))</f>
        <v>38</v>
      </c>
      <c r="L86" cm="1">
        <f t="array" aca="1" ref="L86" ca="1">IF(AND($H86=$H85, $CD85=""), AO85, INDEX(Monsters[Stamina], $I86))</f>
        <v>17</v>
      </c>
      <c r="M86" s="18" cm="1">
        <f t="array" aca="1" ref="M86" ca="1">IF(AND($H86=$H85, $CD85=""), AP85, INDEX(Monsters[Attack], $I86))</f>
        <v>220</v>
      </c>
      <c r="N86" s="18" cm="1">
        <f t="array" aca="1" ref="N86" ca="1">IF(AND($H86=$H85, $CD85=""), AQ85, INDEX(Monsters[Defense], $I86))</f>
        <v>83</v>
      </c>
      <c r="O86" s="18" cm="1">
        <f t="array" aca="1" ref="O86" ca="1">IF(AND($H86=$H85, $CD85=""), AR85, INDEX(Monsters[Luck], $I86))</f>
        <v>99</v>
      </c>
      <c r="P86" cm="1">
        <f t="array" aca="1" ref="P86" ca="1">IF(I86=I85, P85, MATCH(INDEX(Monsters[Element], I86), Elements, 0))</f>
        <v>5</v>
      </c>
      <c r="Q86" s="4" cm="1">
        <f t="array" aca="1" ref="Q86" ca="1">INDEX(Monsters[Chance to Use 2], I86)</f>
        <v>0.4</v>
      </c>
      <c r="R86" cm="1">
        <f t="array" aca="1" ref="R86" ca="1">INDEX(Monsters[Ability 1 ID], I86)</f>
        <v>9</v>
      </c>
      <c r="S86" cm="1">
        <f t="array" aca="1" ref="S86" ca="1">INDEX(Monsters[Ability 2 ID], I86)</f>
        <v>10</v>
      </c>
      <c r="T86" cm="1">
        <f t="array" aca="1" ref="T86" ca="1">INDEX(Abilities[Stamina Cost], R86)</f>
        <v>5</v>
      </c>
      <c r="U86" cm="1">
        <f t="array" aca="1" ref="U86" ca="1">INDEX(Abilities[Stamina Cost], S86)</f>
        <v>12</v>
      </c>
      <c r="V86">
        <f t="shared" ca="1" si="38"/>
        <v>1</v>
      </c>
      <c r="W86">
        <f t="shared" ca="1" si="39"/>
        <v>5</v>
      </c>
      <c r="X86">
        <f t="shared" ca="1" si="40"/>
        <v>12</v>
      </c>
      <c r="Y86">
        <f t="shared" ca="1" si="41"/>
        <v>1</v>
      </c>
      <c r="Z86">
        <f t="shared" ca="1" si="42"/>
        <v>9</v>
      </c>
      <c r="AA86" s="18" cm="1">
        <f t="array" aca="1" ref="AA86" ca="1">INDEX(Abilities[Element ID], $Z86)</f>
        <v>5</v>
      </c>
      <c r="AB86" s="18" cm="1">
        <f t="array" aca="1" ref="AB86" ca="1">INDEX(Abilities[Stamina Cost], $Z86)</f>
        <v>5</v>
      </c>
      <c r="AC86" s="18" cm="1">
        <f t="array" aca="1" ref="AC86" ca="1">INDEX(Abilities[Min Damage], $Z86)</f>
        <v>11</v>
      </c>
      <c r="AD86" s="18" cm="1">
        <f t="array" aca="1" ref="AD86" ca="1">INDEX(Abilities[Max Damage], $Z86)</f>
        <v>16</v>
      </c>
      <c r="AE86" s="14">
        <f t="shared" ca="1" si="43"/>
        <v>30.534823362172602</v>
      </c>
      <c r="AF86" t="str" cm="1">
        <f t="array" aca="1" ref="AF86" ca="1">INDEX(Abilities[Special Effect], Z86)</f>
        <v>Vampire</v>
      </c>
      <c r="AG86" t="b" cm="1">
        <f t="array" aca="1" ref="AG86" ca="1">RAND() &lt;INDEX(Abilities[Effect Chance], Z86)*O86/100</f>
        <v>0</v>
      </c>
      <c r="AH86" t="str">
        <f t="shared" ca="1" si="44"/>
        <v/>
      </c>
      <c r="AI86" s="14">
        <f t="shared" ca="1" si="45"/>
        <v>30.534823362172602</v>
      </c>
      <c r="AJ86" t="b">
        <f t="shared" ca="1" si="46"/>
        <v>0</v>
      </c>
      <c r="AK86" t="b">
        <f ca="1">AND(AJ86, H86=COUNTA(Parties[Player Party]))</f>
        <v>0</v>
      </c>
      <c r="AL86" s="14" cm="1">
        <f t="array" aca="1" ref="AL86" ca="1">INDEX(ElementMultiplier, BL86, P86)*100/N86</f>
        <v>1.2048192771084338</v>
      </c>
      <c r="AM86" s="14">
        <f t="shared" ca="1" si="34"/>
        <v>10</v>
      </c>
      <c r="AN86" s="18">
        <f t="shared" ca="1" si="47"/>
        <v>28</v>
      </c>
      <c r="AO86" s="18">
        <f t="shared" ca="1" si="48"/>
        <v>12</v>
      </c>
      <c r="AP86" s="18">
        <f t="shared" ca="1" si="49"/>
        <v>220</v>
      </c>
      <c r="AQ86" s="18">
        <f t="shared" ca="1" si="50"/>
        <v>75</v>
      </c>
      <c r="AR86" s="18">
        <f t="shared" ca="1" si="51"/>
        <v>99</v>
      </c>
      <c r="AS86">
        <f t="shared" ca="1" si="52"/>
        <v>2</v>
      </c>
      <c r="AT86" cm="1">
        <f t="array" aca="1" ref="AT86" ca="1">IF(AS86=AS85, AT85, INDEX(Parties[Opponent ID], AS86))</f>
        <v>1</v>
      </c>
      <c r="AU86" t="str" cm="1">
        <f t="array" aca="1" ref="AU86" ca="1">IF(AT86=AT85,AU85, INDEX(Monsters[Name], AT86))</f>
        <v>Gnives</v>
      </c>
      <c r="AV86" cm="1">
        <f t="array" aca="1" ref="AV86" ca="1">IF(AND($AS86=$AS85, $CD85=""), BY85, INDEX(Monsters[Health], $AT86))</f>
        <v>17</v>
      </c>
      <c r="AW86" cm="1">
        <f t="array" aca="1" ref="AW86" ca="1">IF(AND($AS86=$AS85, $CD85=""), BZ85, INDEX(Monsters[Stamina], $AT86))</f>
        <v>111</v>
      </c>
      <c r="AX86" s="18" cm="1">
        <f t="array" aca="1" ref="AX86" ca="1">IF(AND($AS86=$AS85, $CD85=""), CA85, INDEX(Monsters[Attack], $AT86))</f>
        <v>105</v>
      </c>
      <c r="AY86" s="18" cm="1">
        <f t="array" aca="1" ref="AY86" ca="1">IF(AND($AS86=$AS85, $CD85=""), CB85, INDEX(Monsters[Defense], $AT86))</f>
        <v>100</v>
      </c>
      <c r="AZ86" s="18" cm="1">
        <f t="array" aca="1" ref="AZ86" ca="1">IF(AND($AS86=$AS85, $CD85=""), CC85, INDEX(Monsters[Luck], $AT86))</f>
        <v>100</v>
      </c>
      <c r="BA86" cm="1">
        <f t="array" aca="1" ref="BA86" ca="1">IF(AT86=AT85, BA85, MATCH(INDEX(Monsters[Element], AT86), Elements, 0))</f>
        <v>1</v>
      </c>
      <c r="BB86" s="4" cm="1">
        <f t="array" aca="1" ref="BB86" ca="1">INDEX(Monsters[Chance to Use 2], AT86)</f>
        <v>0.65</v>
      </c>
      <c r="BC86" cm="1">
        <f t="array" aca="1" ref="BC86" ca="1">INDEX(Monsters[Ability 1 ID], AT86)</f>
        <v>18</v>
      </c>
      <c r="BD86" cm="1">
        <f t="array" aca="1" ref="BD86" ca="1">INDEX(Monsters[Ability 2 ID], AT86)</f>
        <v>2</v>
      </c>
      <c r="BE86" cm="1">
        <f t="array" aca="1" ref="BE86" ca="1">INDEX(Abilities[Stamina Cost], BC86)</f>
        <v>25</v>
      </c>
      <c r="BF86" cm="1">
        <f t="array" aca="1" ref="BF86" ca="1">INDEX(Abilities[Stamina Cost], BD86)</f>
        <v>3</v>
      </c>
      <c r="BG86">
        <f t="shared" ca="1" si="53"/>
        <v>2</v>
      </c>
      <c r="BH86">
        <f t="shared" ca="1" si="54"/>
        <v>3</v>
      </c>
      <c r="BI86">
        <f t="shared" ca="1" si="55"/>
        <v>25</v>
      </c>
      <c r="BJ86">
        <f t="shared" ca="1" si="56"/>
        <v>2</v>
      </c>
      <c r="BK86">
        <f t="shared" ca="1" si="57"/>
        <v>2</v>
      </c>
      <c r="BL86" s="18" cm="1">
        <f t="array" aca="1" ref="BL86" ca="1">INDEX(Abilities[Element ID], $BK86)</f>
        <v>1</v>
      </c>
      <c r="BM86" s="18" cm="1">
        <f t="array" aca="1" ref="BM86" ca="1">INDEX(Abilities[Stamina Cost], $BK86)</f>
        <v>3</v>
      </c>
      <c r="BN86" s="18" cm="1">
        <f t="array" aca="1" ref="BN86" ca="1">INDEX(Abilities[Min Damage], $BK86)</f>
        <v>8</v>
      </c>
      <c r="BO86" s="18" cm="1">
        <f t="array" aca="1" ref="BO86" ca="1">INDEX(Abilities[Max Damage], $BK86)</f>
        <v>13</v>
      </c>
      <c r="BP86" s="14">
        <f t="shared" ca="1" si="58"/>
        <v>10.004828812568398</v>
      </c>
      <c r="BQ86" t="str" cm="1">
        <f t="array" aca="1" ref="BQ86" ca="1">INDEX(Abilities[Special Effect], BK86)</f>
        <v>Sunder</v>
      </c>
      <c r="BR86" t="b" cm="1">
        <f t="array" aca="1" ref="BR86" ca="1">RAND() &lt;INDEX(Abilities[Effect Chance], BK86)*AZ86/100</f>
        <v>1</v>
      </c>
      <c r="BS86" t="str">
        <f t="shared" ca="1" si="59"/>
        <v>Sunder</v>
      </c>
      <c r="BT86" s="14">
        <f t="shared" ca="1" si="60"/>
        <v>10.004828812568398</v>
      </c>
      <c r="BU86" t="b">
        <f t="shared" ca="1" si="61"/>
        <v>1</v>
      </c>
      <c r="BV86" t="b">
        <f ca="1">AND(BU86, AS86=COUNTA(Parties[Opponent Party]))</f>
        <v>0</v>
      </c>
      <c r="BW86" s="14" cm="1">
        <f t="array" aca="1" ref="BW86" ca="1">INDEX(ElementMultiplier, AA86, BA86)*100/AY86</f>
        <v>1</v>
      </c>
      <c r="BX86" s="18">
        <f t="shared" ca="1" si="35"/>
        <v>31</v>
      </c>
      <c r="BY86" s="18">
        <f t="shared" ca="1" si="36"/>
        <v>0</v>
      </c>
      <c r="BZ86" s="18">
        <f t="shared" ca="1" si="62"/>
        <v>108</v>
      </c>
      <c r="CA86" s="18">
        <f t="shared" ca="1" si="63"/>
        <v>105</v>
      </c>
      <c r="CB86" s="18">
        <f t="shared" ca="1" si="64"/>
        <v>100</v>
      </c>
      <c r="CC86" s="18">
        <f t="shared" ca="1" si="65"/>
        <v>100</v>
      </c>
      <c r="CD86" t="str">
        <f t="shared" ca="1" si="66"/>
        <v/>
      </c>
    </row>
    <row r="87" spans="8:82" x14ac:dyDescent="0.25">
      <c r="H87">
        <f t="shared" ca="1" si="37"/>
        <v>1</v>
      </c>
      <c r="I87" cm="1">
        <f t="array" aca="1" ref="I87" ca="1">IF(H87=H86, I86, INDEX(Parties[Player ID], H87))</f>
        <v>5</v>
      </c>
      <c r="J87" t="str" cm="1">
        <f t="array" aca="1" ref="J87" ca="1">IF(I87=I86,J86, INDEX(Monsters[Name], I87))</f>
        <v>Gunome</v>
      </c>
      <c r="K87" cm="1">
        <f t="array" aca="1" ref="K87" ca="1">IF(AND($H87=$H86, CD86=""), AN86, INDEX(Monsters[Health], $I87))</f>
        <v>28</v>
      </c>
      <c r="L87" cm="1">
        <f t="array" aca="1" ref="L87" ca="1">IF(AND($H87=$H86, $CD86=""), AO86, INDEX(Monsters[Stamina], $I87))</f>
        <v>12</v>
      </c>
      <c r="M87" s="18" cm="1">
        <f t="array" aca="1" ref="M87" ca="1">IF(AND($H87=$H86, $CD86=""), AP86, INDEX(Monsters[Attack], $I87))</f>
        <v>220</v>
      </c>
      <c r="N87" s="18" cm="1">
        <f t="array" aca="1" ref="N87" ca="1">IF(AND($H87=$H86, $CD86=""), AQ86, INDEX(Monsters[Defense], $I87))</f>
        <v>75</v>
      </c>
      <c r="O87" s="18" cm="1">
        <f t="array" aca="1" ref="O87" ca="1">IF(AND($H87=$H86, $CD86=""), AR86, INDEX(Monsters[Luck], $I87))</f>
        <v>99</v>
      </c>
      <c r="P87" cm="1">
        <f t="array" aca="1" ref="P87" ca="1">IF(I87=I86, P86, MATCH(INDEX(Monsters[Element], I87), Elements, 0))</f>
        <v>5</v>
      </c>
      <c r="Q87" s="4" cm="1">
        <f t="array" aca="1" ref="Q87" ca="1">INDEX(Monsters[Chance to Use 2], I87)</f>
        <v>0.4</v>
      </c>
      <c r="R87" cm="1">
        <f t="array" aca="1" ref="R87" ca="1">INDEX(Monsters[Ability 1 ID], I87)</f>
        <v>9</v>
      </c>
      <c r="S87" cm="1">
        <f t="array" aca="1" ref="S87" ca="1">INDEX(Monsters[Ability 2 ID], I87)</f>
        <v>10</v>
      </c>
      <c r="T87" cm="1">
        <f t="array" aca="1" ref="T87" ca="1">INDEX(Abilities[Stamina Cost], R87)</f>
        <v>5</v>
      </c>
      <c r="U87" cm="1">
        <f t="array" aca="1" ref="U87" ca="1">INDEX(Abilities[Stamina Cost], S87)</f>
        <v>12</v>
      </c>
      <c r="V87">
        <f t="shared" ca="1" si="38"/>
        <v>1</v>
      </c>
      <c r="W87">
        <f t="shared" ca="1" si="39"/>
        <v>5</v>
      </c>
      <c r="X87">
        <f t="shared" ca="1" si="40"/>
        <v>12</v>
      </c>
      <c r="Y87">
        <f t="shared" ca="1" si="41"/>
        <v>2</v>
      </c>
      <c r="Z87">
        <f t="shared" ca="1" si="42"/>
        <v>10</v>
      </c>
      <c r="AA87" s="18" cm="1">
        <f t="array" aca="1" ref="AA87" ca="1">INDEX(Abilities[Element ID], $Z87)</f>
        <v>5</v>
      </c>
      <c r="AB87" s="18" cm="1">
        <f t="array" aca="1" ref="AB87" ca="1">INDEX(Abilities[Stamina Cost], $Z87)</f>
        <v>12</v>
      </c>
      <c r="AC87" s="18" cm="1">
        <f t="array" aca="1" ref="AC87" ca="1">INDEX(Abilities[Min Damage], $Z87)</f>
        <v>4</v>
      </c>
      <c r="AD87" s="18" cm="1">
        <f t="array" aca="1" ref="AD87" ca="1">INDEX(Abilities[Max Damage], $Z87)</f>
        <v>10</v>
      </c>
      <c r="AE87" s="14">
        <f t="shared" ca="1" si="43"/>
        <v>16.086190398608188</v>
      </c>
      <c r="AF87" t="str" cm="1">
        <f t="array" aca="1" ref="AF87" ca="1">INDEX(Abilities[Special Effect], Z87)</f>
        <v>Focus</v>
      </c>
      <c r="AG87" t="b" cm="1">
        <f t="array" aca="1" ref="AG87" ca="1">RAND() &lt;INDEX(Abilities[Effect Chance], Z87)*O87/100</f>
        <v>0</v>
      </c>
      <c r="AH87" t="str">
        <f t="shared" ca="1" si="44"/>
        <v/>
      </c>
      <c r="AI87" s="14">
        <f t="shared" ca="1" si="45"/>
        <v>16.086190398608188</v>
      </c>
      <c r="AJ87" t="b">
        <f t="shared" ca="1" si="46"/>
        <v>1</v>
      </c>
      <c r="AK87" t="b">
        <f ca="1">AND(AJ87, H87=COUNTA(Parties[Player Party]))</f>
        <v>0</v>
      </c>
      <c r="AL87" s="14" cm="1">
        <f t="array" aca="1" ref="AL87" ca="1">INDEX(ElementMultiplier, BL87, P87)*100/N87</f>
        <v>1.3333333333333333</v>
      </c>
      <c r="AM87" s="14">
        <f t="shared" ca="1" si="34"/>
        <v>12</v>
      </c>
      <c r="AN87" s="18">
        <f t="shared" ca="1" si="47"/>
        <v>16</v>
      </c>
      <c r="AO87" s="18">
        <f t="shared" ca="1" si="48"/>
        <v>0</v>
      </c>
      <c r="AP87" s="18">
        <f t="shared" ca="1" si="49"/>
        <v>220</v>
      </c>
      <c r="AQ87" s="18">
        <f t="shared" ca="1" si="50"/>
        <v>68</v>
      </c>
      <c r="AR87" s="18">
        <f t="shared" ca="1" si="51"/>
        <v>99</v>
      </c>
      <c r="AS87">
        <f t="shared" ca="1" si="52"/>
        <v>3</v>
      </c>
      <c r="AT87" cm="1">
        <f t="array" aca="1" ref="AT87" ca="1">IF(AS87=AS86, AT86, INDEX(Parties[Opponent ID], AS87))</f>
        <v>11</v>
      </c>
      <c r="AU87" t="str" cm="1">
        <f t="array" aca="1" ref="AU87" ca="1">IF(AT87=AT86,AU86, INDEX(Monsters[Name], AT87))</f>
        <v>Gneaver</v>
      </c>
      <c r="AV87" cm="1">
        <f t="array" aca="1" ref="AV87" ca="1">IF(AND($AS87=$AS86, $CD86=""), BY86, INDEX(Monsters[Health], $AT87))</f>
        <v>120</v>
      </c>
      <c r="AW87" cm="1">
        <f t="array" aca="1" ref="AW87" ca="1">IF(AND($AS87=$AS86, $CD86=""), BZ86, INDEX(Monsters[Stamina], $AT87))</f>
        <v>107</v>
      </c>
      <c r="AX87" s="18" cm="1">
        <f t="array" aca="1" ref="AX87" ca="1">IF(AND($AS87=$AS86, $CD86=""), CA86, INDEX(Monsters[Attack], $AT87))</f>
        <v>110</v>
      </c>
      <c r="AY87" s="18" cm="1">
        <f t="array" aca="1" ref="AY87" ca="1">IF(AND($AS87=$AS86, $CD86=""), CB86, INDEX(Monsters[Defense], $AT87))</f>
        <v>80</v>
      </c>
      <c r="AZ87" s="18" cm="1">
        <f t="array" aca="1" ref="AZ87" ca="1">IF(AND($AS87=$AS86, $CD86=""), CC86, INDEX(Monsters[Luck], $AT87))</f>
        <v>100</v>
      </c>
      <c r="BA87" cm="1">
        <f t="array" aca="1" ref="BA87" ca="1">IF(AT87=AT86, BA86, MATCH(INDEX(Monsters[Element], AT87), Elements, 0))</f>
        <v>4</v>
      </c>
      <c r="BB87" s="4" cm="1">
        <f t="array" aca="1" ref="BB87" ca="1">INDEX(Monsters[Chance to Use 2], AT87)</f>
        <v>0.25</v>
      </c>
      <c r="BC87" cm="1">
        <f t="array" aca="1" ref="BC87" ca="1">INDEX(Monsters[Ability 1 ID], AT87)</f>
        <v>1</v>
      </c>
      <c r="BD87" cm="1">
        <f t="array" aca="1" ref="BD87" ca="1">INDEX(Monsters[Ability 2 ID], AT87)</f>
        <v>2</v>
      </c>
      <c r="BE87" cm="1">
        <f t="array" aca="1" ref="BE87" ca="1">INDEX(Abilities[Stamina Cost], BC87)</f>
        <v>5</v>
      </c>
      <c r="BF87" cm="1">
        <f t="array" aca="1" ref="BF87" ca="1">INDEX(Abilities[Stamina Cost], BD87)</f>
        <v>3</v>
      </c>
      <c r="BG87">
        <f t="shared" ca="1" si="53"/>
        <v>2</v>
      </c>
      <c r="BH87">
        <f t="shared" ca="1" si="54"/>
        <v>3</v>
      </c>
      <c r="BI87">
        <f t="shared" ca="1" si="55"/>
        <v>5</v>
      </c>
      <c r="BJ87">
        <f t="shared" ca="1" si="56"/>
        <v>2</v>
      </c>
      <c r="BK87">
        <f t="shared" ca="1" si="57"/>
        <v>2</v>
      </c>
      <c r="BL87" s="18" cm="1">
        <f t="array" aca="1" ref="BL87" ca="1">INDEX(Abilities[Element ID], $BK87)</f>
        <v>1</v>
      </c>
      <c r="BM87" s="18" cm="1">
        <f t="array" aca="1" ref="BM87" ca="1">INDEX(Abilities[Stamina Cost], $BK87)</f>
        <v>3</v>
      </c>
      <c r="BN87" s="18" cm="1">
        <f t="array" aca="1" ref="BN87" ca="1">INDEX(Abilities[Min Damage], $BK87)</f>
        <v>8</v>
      </c>
      <c r="BO87" s="18" cm="1">
        <f t="array" aca="1" ref="BO87" ca="1">INDEX(Abilities[Max Damage], $BK87)</f>
        <v>13</v>
      </c>
      <c r="BP87" s="14">
        <f t="shared" ca="1" si="58"/>
        <v>12.23584068948974</v>
      </c>
      <c r="BQ87" t="str" cm="1">
        <f t="array" aca="1" ref="BQ87" ca="1">INDEX(Abilities[Special Effect], BK87)</f>
        <v>Sunder</v>
      </c>
      <c r="BR87" t="b" cm="1">
        <f t="array" aca="1" ref="BR87" ca="1">RAND() &lt;INDEX(Abilities[Effect Chance], BK87)*AZ87/100</f>
        <v>1</v>
      </c>
      <c r="BS87" t="str">
        <f t="shared" ca="1" si="59"/>
        <v>Sunder</v>
      </c>
      <c r="BT87" s="14">
        <f t="shared" ca="1" si="60"/>
        <v>12.23584068948974</v>
      </c>
      <c r="BU87" t="b">
        <f t="shared" ca="1" si="61"/>
        <v>0</v>
      </c>
      <c r="BV87" t="b">
        <f ca="1">AND(BU87, AS87=COUNTA(Parties[Opponent Party]))</f>
        <v>0</v>
      </c>
      <c r="BW87" s="14" cm="1">
        <f t="array" aca="1" ref="BW87" ca="1">INDEX(ElementMultiplier, AA87, BA87)*100/AY87</f>
        <v>1.875</v>
      </c>
      <c r="BX87" s="18">
        <f t="shared" ca="1" si="35"/>
        <v>30</v>
      </c>
      <c r="BY87" s="18">
        <f t="shared" ca="1" si="36"/>
        <v>90</v>
      </c>
      <c r="BZ87" s="18">
        <f t="shared" ca="1" si="62"/>
        <v>104</v>
      </c>
      <c r="CA87" s="18">
        <f t="shared" ca="1" si="63"/>
        <v>110</v>
      </c>
      <c r="CB87" s="18">
        <f t="shared" ca="1" si="64"/>
        <v>80</v>
      </c>
      <c r="CC87" s="18">
        <f t="shared" ca="1" si="65"/>
        <v>100</v>
      </c>
      <c r="CD87" t="str">
        <f t="shared" ca="1" si="66"/>
        <v/>
      </c>
    </row>
    <row r="88" spans="8:82" x14ac:dyDescent="0.25">
      <c r="H88">
        <f t="shared" ca="1" si="37"/>
        <v>2</v>
      </c>
      <c r="I88" cm="1">
        <f t="array" aca="1" ref="I88" ca="1">IF(H88=H87, I87, INDEX(Parties[Player ID], H88))</f>
        <v>8</v>
      </c>
      <c r="J88" t="str" cm="1">
        <f t="array" aca="1" ref="J88" ca="1">IF(I88=I87,J87, INDEX(Monsters[Name], I88))</f>
        <v>EFUP Gnome (Extrodinary Fantasical Ultra Pretty Gnome)</v>
      </c>
      <c r="K88" cm="1">
        <f t="array" aca="1" ref="K88" ca="1">IF(AND($H88=$H87, CD87=""), AN87, INDEX(Monsters[Health], $I88))</f>
        <v>110</v>
      </c>
      <c r="L88" cm="1">
        <f t="array" aca="1" ref="L88" ca="1">IF(AND($H88=$H87, $CD87=""), AO87, INDEX(Monsters[Stamina], $I88))</f>
        <v>200</v>
      </c>
      <c r="M88" s="18" cm="1">
        <f t="array" aca="1" ref="M88" ca="1">IF(AND($H88=$H87, $CD87=""), AP87, INDEX(Monsters[Attack], $I88))</f>
        <v>80</v>
      </c>
      <c r="N88" s="18" cm="1">
        <f t="array" aca="1" ref="N88" ca="1">IF(AND($H88=$H87, $CD87=""), AQ87, INDEX(Monsters[Defense], $I88))</f>
        <v>95</v>
      </c>
      <c r="O88" s="18" cm="1">
        <f t="array" aca="1" ref="O88" ca="1">IF(AND($H88=$H87, $CD87=""), AR87, INDEX(Monsters[Luck], $I88))</f>
        <v>100</v>
      </c>
      <c r="P88" cm="1">
        <f t="array" aca="1" ref="P88" ca="1">IF(I88=I87, P87, MATCH(INDEX(Monsters[Element], I88), Elements, 0))</f>
        <v>2</v>
      </c>
      <c r="Q88" s="4" cm="1">
        <f t="array" aca="1" ref="Q88" ca="1">INDEX(Monsters[Chance to Use 2], I88)</f>
        <v>0.8</v>
      </c>
      <c r="R88" cm="1">
        <f t="array" aca="1" ref="R88" ca="1">INDEX(Monsters[Ability 1 ID], I88)</f>
        <v>14</v>
      </c>
      <c r="S88" cm="1">
        <f t="array" aca="1" ref="S88" ca="1">INDEX(Monsters[Ability 2 ID], I88)</f>
        <v>11</v>
      </c>
      <c r="T88" cm="1">
        <f t="array" aca="1" ref="T88" ca="1">INDEX(Abilities[Stamina Cost], R88)</f>
        <v>20</v>
      </c>
      <c r="U88" cm="1">
        <f t="array" aca="1" ref="U88" ca="1">INDEX(Abilities[Stamina Cost], S88)</f>
        <v>10</v>
      </c>
      <c r="V88">
        <f t="shared" ca="1" si="38"/>
        <v>2</v>
      </c>
      <c r="W88">
        <f t="shared" ca="1" si="39"/>
        <v>10</v>
      </c>
      <c r="X88">
        <f t="shared" ca="1" si="40"/>
        <v>20</v>
      </c>
      <c r="Y88">
        <f t="shared" ca="1" si="41"/>
        <v>2</v>
      </c>
      <c r="Z88">
        <f t="shared" ca="1" si="42"/>
        <v>11</v>
      </c>
      <c r="AA88" s="18" cm="1">
        <f t="array" aca="1" ref="AA88" ca="1">INDEX(Abilities[Element ID], $Z88)</f>
        <v>2</v>
      </c>
      <c r="AB88" s="18" cm="1">
        <f t="array" aca="1" ref="AB88" ca="1">INDEX(Abilities[Stamina Cost], $Z88)</f>
        <v>10</v>
      </c>
      <c r="AC88" s="18" cm="1">
        <f t="array" aca="1" ref="AC88" ca="1">INDEX(Abilities[Min Damage], $Z88)</f>
        <v>10</v>
      </c>
      <c r="AD88" s="18" cm="1">
        <f t="array" aca="1" ref="AD88" ca="1">INDEX(Abilities[Max Damage], $Z88)</f>
        <v>22</v>
      </c>
      <c r="AE88" s="14">
        <f t="shared" ca="1" si="43"/>
        <v>10.979296792196561</v>
      </c>
      <c r="AF88" t="str" cm="1">
        <f t="array" aca="1" ref="AF88" ca="1">INDEX(Abilities[Special Effect], Z88)</f>
        <v>Vampire</v>
      </c>
      <c r="AG88" t="b" cm="1">
        <f t="array" aca="1" ref="AG88" ca="1">RAND() &lt;INDEX(Abilities[Effect Chance], Z88)*O88/100</f>
        <v>1</v>
      </c>
      <c r="AH88" t="str">
        <f t="shared" ca="1" si="44"/>
        <v>Vampire</v>
      </c>
      <c r="AI88" s="14">
        <f t="shared" ca="1" si="45"/>
        <v>10.979296792196561</v>
      </c>
      <c r="AJ88" t="b">
        <f t="shared" ca="1" si="46"/>
        <v>0</v>
      </c>
      <c r="AK88" t="b">
        <f ca="1">AND(AJ88, H88=COUNTA(Parties[Player Party]))</f>
        <v>0</v>
      </c>
      <c r="AL88" s="14" cm="1">
        <f t="array" aca="1" ref="AL88" ca="1">INDEX(ElementMultiplier, BL88, P88)*100/N88</f>
        <v>1.0526315789473684</v>
      </c>
      <c r="AM88" s="14">
        <f t="shared" ca="1" si="34"/>
        <v>12</v>
      </c>
      <c r="AN88" s="18">
        <f t="shared" ca="1" si="47"/>
        <v>106.5</v>
      </c>
      <c r="AO88" s="18">
        <f t="shared" ca="1" si="48"/>
        <v>190</v>
      </c>
      <c r="AP88" s="18">
        <f t="shared" ca="1" si="49"/>
        <v>80</v>
      </c>
      <c r="AQ88" s="18">
        <f t="shared" ca="1" si="50"/>
        <v>86</v>
      </c>
      <c r="AR88" s="18">
        <f t="shared" ca="1" si="51"/>
        <v>100</v>
      </c>
      <c r="AS88">
        <f t="shared" ca="1" si="52"/>
        <v>3</v>
      </c>
      <c r="AT88" cm="1">
        <f t="array" aca="1" ref="AT88" ca="1">IF(AS88=AS87, AT87, INDEX(Parties[Opponent ID], AS88))</f>
        <v>11</v>
      </c>
      <c r="AU88" t="str" cm="1">
        <f t="array" aca="1" ref="AU88" ca="1">IF(AT88=AT87,AU87, INDEX(Monsters[Name], AT88))</f>
        <v>Gneaver</v>
      </c>
      <c r="AV88" cm="1">
        <f t="array" aca="1" ref="AV88" ca="1">IF(AND($AS88=$AS87, $CD87=""), BY87, INDEX(Monsters[Health], $AT88))</f>
        <v>90</v>
      </c>
      <c r="AW88" cm="1">
        <f t="array" aca="1" ref="AW88" ca="1">IF(AND($AS88=$AS87, $CD87=""), BZ87, INDEX(Monsters[Stamina], $AT88))</f>
        <v>104</v>
      </c>
      <c r="AX88" s="18" cm="1">
        <f t="array" aca="1" ref="AX88" ca="1">IF(AND($AS88=$AS87, $CD87=""), CA87, INDEX(Monsters[Attack], $AT88))</f>
        <v>110</v>
      </c>
      <c r="AY88" s="18" cm="1">
        <f t="array" aca="1" ref="AY88" ca="1">IF(AND($AS88=$AS87, $CD87=""), CB87, INDEX(Monsters[Defense], $AT88))</f>
        <v>80</v>
      </c>
      <c r="AZ88" s="18" cm="1">
        <f t="array" aca="1" ref="AZ88" ca="1">IF(AND($AS88=$AS87, $CD87=""), CC87, INDEX(Monsters[Luck], $AT88))</f>
        <v>100</v>
      </c>
      <c r="BA88" cm="1">
        <f t="array" aca="1" ref="BA88" ca="1">IF(AT88=AT87, BA87, MATCH(INDEX(Monsters[Element], AT88), Elements, 0))</f>
        <v>4</v>
      </c>
      <c r="BB88" s="4" cm="1">
        <f t="array" aca="1" ref="BB88" ca="1">INDEX(Monsters[Chance to Use 2], AT88)</f>
        <v>0.25</v>
      </c>
      <c r="BC88" cm="1">
        <f t="array" aca="1" ref="BC88" ca="1">INDEX(Monsters[Ability 1 ID], AT88)</f>
        <v>1</v>
      </c>
      <c r="BD88" cm="1">
        <f t="array" aca="1" ref="BD88" ca="1">INDEX(Monsters[Ability 2 ID], AT88)</f>
        <v>2</v>
      </c>
      <c r="BE88" cm="1">
        <f t="array" aca="1" ref="BE88" ca="1">INDEX(Abilities[Stamina Cost], BC88)</f>
        <v>5</v>
      </c>
      <c r="BF88" cm="1">
        <f t="array" aca="1" ref="BF88" ca="1">INDEX(Abilities[Stamina Cost], BD88)</f>
        <v>3</v>
      </c>
      <c r="BG88">
        <f t="shared" ca="1" si="53"/>
        <v>2</v>
      </c>
      <c r="BH88">
        <f t="shared" ca="1" si="54"/>
        <v>3</v>
      </c>
      <c r="BI88">
        <f t="shared" ca="1" si="55"/>
        <v>5</v>
      </c>
      <c r="BJ88">
        <f t="shared" ca="1" si="56"/>
        <v>2</v>
      </c>
      <c r="BK88">
        <f t="shared" ca="1" si="57"/>
        <v>2</v>
      </c>
      <c r="BL88" s="18" cm="1">
        <f t="array" aca="1" ref="BL88" ca="1">INDEX(Abilities[Element ID], $BK88)</f>
        <v>1</v>
      </c>
      <c r="BM88" s="18" cm="1">
        <f t="array" aca="1" ref="BM88" ca="1">INDEX(Abilities[Stamina Cost], $BK88)</f>
        <v>3</v>
      </c>
      <c r="BN88" s="18" cm="1">
        <f t="array" aca="1" ref="BN88" ca="1">INDEX(Abilities[Min Damage], $BK88)</f>
        <v>8</v>
      </c>
      <c r="BO88" s="18" cm="1">
        <f t="array" aca="1" ref="BO88" ca="1">INDEX(Abilities[Max Damage], $BK88)</f>
        <v>13</v>
      </c>
      <c r="BP88" s="14">
        <f t="shared" ca="1" si="58"/>
        <v>11.66324882812823</v>
      </c>
      <c r="BQ88" t="str" cm="1">
        <f t="array" aca="1" ref="BQ88" ca="1">INDEX(Abilities[Special Effect], BK88)</f>
        <v>Sunder</v>
      </c>
      <c r="BR88" t="b" cm="1">
        <f t="array" aca="1" ref="BR88" ca="1">RAND() &lt;INDEX(Abilities[Effect Chance], BK88)*AZ88/100</f>
        <v>1</v>
      </c>
      <c r="BS88" t="str">
        <f t="shared" ca="1" si="59"/>
        <v>Sunder</v>
      </c>
      <c r="BT88" s="14">
        <f t="shared" ca="1" si="60"/>
        <v>11.66324882812823</v>
      </c>
      <c r="BU88" t="b">
        <f t="shared" ca="1" si="61"/>
        <v>0</v>
      </c>
      <c r="BV88" t="b">
        <f ca="1">AND(BU88, AS88=COUNTA(Parties[Opponent Party]))</f>
        <v>0</v>
      </c>
      <c r="BW88" s="14" cm="1">
        <f t="array" aca="1" ref="BW88" ca="1">INDEX(ElementMultiplier, AA88, BA88)*100/AY88</f>
        <v>1.5625</v>
      </c>
      <c r="BX88" s="18">
        <f t="shared" ca="1" si="35"/>
        <v>17</v>
      </c>
      <c r="BY88" s="18">
        <f t="shared" ca="1" si="36"/>
        <v>73</v>
      </c>
      <c r="BZ88" s="18">
        <f t="shared" ca="1" si="62"/>
        <v>101</v>
      </c>
      <c r="CA88" s="18">
        <f t="shared" ca="1" si="63"/>
        <v>110</v>
      </c>
      <c r="CB88" s="18">
        <f t="shared" ca="1" si="64"/>
        <v>80</v>
      </c>
      <c r="CC88" s="18">
        <f t="shared" ca="1" si="65"/>
        <v>100</v>
      </c>
      <c r="CD88" t="str">
        <f t="shared" ca="1" si="66"/>
        <v/>
      </c>
    </row>
    <row r="89" spans="8:82" x14ac:dyDescent="0.25">
      <c r="H89">
        <f t="shared" ca="1" si="37"/>
        <v>2</v>
      </c>
      <c r="I89" cm="1">
        <f t="array" aca="1" ref="I89" ca="1">IF(H89=H88, I88, INDEX(Parties[Player ID], H89))</f>
        <v>8</v>
      </c>
      <c r="J89" t="str" cm="1">
        <f t="array" aca="1" ref="J89" ca="1">IF(I89=I88,J88, INDEX(Monsters[Name], I89))</f>
        <v>EFUP Gnome (Extrodinary Fantasical Ultra Pretty Gnome)</v>
      </c>
      <c r="K89" cm="1">
        <f t="array" aca="1" ref="K89" ca="1">IF(AND($H89=$H88, CD88=""), AN88, INDEX(Monsters[Health], $I89))</f>
        <v>106.5</v>
      </c>
      <c r="L89" cm="1">
        <f t="array" aca="1" ref="L89" ca="1">IF(AND($H89=$H88, $CD88=""), AO88, INDEX(Monsters[Stamina], $I89))</f>
        <v>190</v>
      </c>
      <c r="M89" s="18" cm="1">
        <f t="array" aca="1" ref="M89" ca="1">IF(AND($H89=$H88, $CD88=""), AP88, INDEX(Monsters[Attack], $I89))</f>
        <v>80</v>
      </c>
      <c r="N89" s="18" cm="1">
        <f t="array" aca="1" ref="N89" ca="1">IF(AND($H89=$H88, $CD88=""), AQ88, INDEX(Monsters[Defense], $I89))</f>
        <v>86</v>
      </c>
      <c r="O89" s="18" cm="1">
        <f t="array" aca="1" ref="O89" ca="1">IF(AND($H89=$H88, $CD88=""), AR88, INDEX(Monsters[Luck], $I89))</f>
        <v>100</v>
      </c>
      <c r="P89" cm="1">
        <f t="array" aca="1" ref="P89" ca="1">IF(I89=I88, P88, MATCH(INDEX(Monsters[Element], I89), Elements, 0))</f>
        <v>2</v>
      </c>
      <c r="Q89" s="4" cm="1">
        <f t="array" aca="1" ref="Q89" ca="1">INDEX(Monsters[Chance to Use 2], I89)</f>
        <v>0.8</v>
      </c>
      <c r="R89" cm="1">
        <f t="array" aca="1" ref="R89" ca="1">INDEX(Monsters[Ability 1 ID], I89)</f>
        <v>14</v>
      </c>
      <c r="S89" cm="1">
        <f t="array" aca="1" ref="S89" ca="1">INDEX(Monsters[Ability 2 ID], I89)</f>
        <v>11</v>
      </c>
      <c r="T89" cm="1">
        <f t="array" aca="1" ref="T89" ca="1">INDEX(Abilities[Stamina Cost], R89)</f>
        <v>20</v>
      </c>
      <c r="U89" cm="1">
        <f t="array" aca="1" ref="U89" ca="1">INDEX(Abilities[Stamina Cost], S89)</f>
        <v>10</v>
      </c>
      <c r="V89">
        <f t="shared" ca="1" si="38"/>
        <v>2</v>
      </c>
      <c r="W89">
        <f t="shared" ca="1" si="39"/>
        <v>10</v>
      </c>
      <c r="X89">
        <f t="shared" ca="1" si="40"/>
        <v>20</v>
      </c>
      <c r="Y89">
        <f t="shared" ca="1" si="41"/>
        <v>2</v>
      </c>
      <c r="Z89">
        <f t="shared" ca="1" si="42"/>
        <v>11</v>
      </c>
      <c r="AA89" s="18" cm="1">
        <f t="array" aca="1" ref="AA89" ca="1">INDEX(Abilities[Element ID], $Z89)</f>
        <v>2</v>
      </c>
      <c r="AB89" s="18" cm="1">
        <f t="array" aca="1" ref="AB89" ca="1">INDEX(Abilities[Stamina Cost], $Z89)</f>
        <v>10</v>
      </c>
      <c r="AC89" s="18" cm="1">
        <f t="array" aca="1" ref="AC89" ca="1">INDEX(Abilities[Min Damage], $Z89)</f>
        <v>10</v>
      </c>
      <c r="AD89" s="18" cm="1">
        <f t="array" aca="1" ref="AD89" ca="1">INDEX(Abilities[Max Damage], $Z89)</f>
        <v>22</v>
      </c>
      <c r="AE89" s="14">
        <f t="shared" ca="1" si="43"/>
        <v>11.299645747650734</v>
      </c>
      <c r="AF89" t="str" cm="1">
        <f t="array" aca="1" ref="AF89" ca="1">INDEX(Abilities[Special Effect], Z89)</f>
        <v>Vampire</v>
      </c>
      <c r="AG89" t="b" cm="1">
        <f t="array" aca="1" ref="AG89" ca="1">RAND() &lt;INDEX(Abilities[Effect Chance], Z89)*O89/100</f>
        <v>0</v>
      </c>
      <c r="AH89" t="str">
        <f t="shared" ca="1" si="44"/>
        <v/>
      </c>
      <c r="AI89" s="14">
        <f t="shared" ca="1" si="45"/>
        <v>11.299645747650734</v>
      </c>
      <c r="AJ89" t="b">
        <f t="shared" ca="1" si="46"/>
        <v>0</v>
      </c>
      <c r="AK89" t="b">
        <f ca="1">AND(AJ89, H89=COUNTA(Parties[Player Party]))</f>
        <v>0</v>
      </c>
      <c r="AL89" s="14" cm="1">
        <f t="array" aca="1" ref="AL89" ca="1">INDEX(ElementMultiplier, BL89, P89)*100/N89</f>
        <v>2.3255813953488373</v>
      </c>
      <c r="AM89" s="14">
        <f t="shared" ca="1" si="34"/>
        <v>17</v>
      </c>
      <c r="AN89" s="18">
        <f t="shared" ca="1" si="47"/>
        <v>89.5</v>
      </c>
      <c r="AO89" s="18">
        <f t="shared" ca="1" si="48"/>
        <v>180</v>
      </c>
      <c r="AP89" s="18">
        <f t="shared" ca="1" si="49"/>
        <v>80</v>
      </c>
      <c r="AQ89" s="18">
        <f t="shared" ca="1" si="50"/>
        <v>86</v>
      </c>
      <c r="AR89" s="18">
        <f t="shared" ca="1" si="51"/>
        <v>100</v>
      </c>
      <c r="AS89">
        <f t="shared" ca="1" si="52"/>
        <v>3</v>
      </c>
      <c r="AT89" cm="1">
        <f t="array" aca="1" ref="AT89" ca="1">IF(AS89=AS88, AT88, INDEX(Parties[Opponent ID], AS89))</f>
        <v>11</v>
      </c>
      <c r="AU89" t="str" cm="1">
        <f t="array" aca="1" ref="AU89" ca="1">IF(AT89=AT88,AU88, INDEX(Monsters[Name], AT89))</f>
        <v>Gneaver</v>
      </c>
      <c r="AV89" cm="1">
        <f t="array" aca="1" ref="AV89" ca="1">IF(AND($AS89=$AS88, $CD88=""), BY88, INDEX(Monsters[Health], $AT89))</f>
        <v>73</v>
      </c>
      <c r="AW89" cm="1">
        <f t="array" aca="1" ref="AW89" ca="1">IF(AND($AS89=$AS88, $CD88=""), BZ88, INDEX(Monsters[Stamina], $AT89))</f>
        <v>101</v>
      </c>
      <c r="AX89" s="18" cm="1">
        <f t="array" aca="1" ref="AX89" ca="1">IF(AND($AS89=$AS88, $CD88=""), CA88, INDEX(Monsters[Attack], $AT89))</f>
        <v>110</v>
      </c>
      <c r="AY89" s="18" cm="1">
        <f t="array" aca="1" ref="AY89" ca="1">IF(AND($AS89=$AS88, $CD88=""), CB88, INDEX(Monsters[Defense], $AT89))</f>
        <v>80</v>
      </c>
      <c r="AZ89" s="18" cm="1">
        <f t="array" aca="1" ref="AZ89" ca="1">IF(AND($AS89=$AS88, $CD88=""), CC88, INDEX(Monsters[Luck], $AT89))</f>
        <v>100</v>
      </c>
      <c r="BA89" cm="1">
        <f t="array" aca="1" ref="BA89" ca="1">IF(AT89=AT88, BA88, MATCH(INDEX(Monsters[Element], AT89), Elements, 0))</f>
        <v>4</v>
      </c>
      <c r="BB89" s="4" cm="1">
        <f t="array" aca="1" ref="BB89" ca="1">INDEX(Monsters[Chance to Use 2], AT89)</f>
        <v>0.25</v>
      </c>
      <c r="BC89" cm="1">
        <f t="array" aca="1" ref="BC89" ca="1">INDEX(Monsters[Ability 1 ID], AT89)</f>
        <v>1</v>
      </c>
      <c r="BD89" cm="1">
        <f t="array" aca="1" ref="BD89" ca="1">INDEX(Monsters[Ability 2 ID], AT89)</f>
        <v>2</v>
      </c>
      <c r="BE89" cm="1">
        <f t="array" aca="1" ref="BE89" ca="1">INDEX(Abilities[Stamina Cost], BC89)</f>
        <v>5</v>
      </c>
      <c r="BF89" cm="1">
        <f t="array" aca="1" ref="BF89" ca="1">INDEX(Abilities[Stamina Cost], BD89)</f>
        <v>3</v>
      </c>
      <c r="BG89">
        <f t="shared" ca="1" si="53"/>
        <v>2</v>
      </c>
      <c r="BH89">
        <f t="shared" ca="1" si="54"/>
        <v>3</v>
      </c>
      <c r="BI89">
        <f t="shared" ca="1" si="55"/>
        <v>5</v>
      </c>
      <c r="BJ89">
        <f t="shared" ca="1" si="56"/>
        <v>1</v>
      </c>
      <c r="BK89">
        <f t="shared" ca="1" si="57"/>
        <v>1</v>
      </c>
      <c r="BL89" s="18" cm="1">
        <f t="array" aca="1" ref="BL89" ca="1">INDEX(Abilities[Element ID], $BK89)</f>
        <v>4</v>
      </c>
      <c r="BM89" s="18" cm="1">
        <f t="array" aca="1" ref="BM89" ca="1">INDEX(Abilities[Stamina Cost], $BK89)</f>
        <v>5</v>
      </c>
      <c r="BN89" s="18" cm="1">
        <f t="array" aca="1" ref="BN89" ca="1">INDEX(Abilities[Min Damage], $BK89)</f>
        <v>12</v>
      </c>
      <c r="BO89" s="18" cm="1">
        <f t="array" aca="1" ref="BO89" ca="1">INDEX(Abilities[Max Damage], $BK89)</f>
        <v>18</v>
      </c>
      <c r="BP89" s="14">
        <f t="shared" ca="1" si="58"/>
        <v>16.676850340734173</v>
      </c>
      <c r="BQ89" t="str" cm="1">
        <f t="array" aca="1" ref="BQ89" ca="1">INDEX(Abilities[Special Effect], BK89)</f>
        <v>Vampire</v>
      </c>
      <c r="BR89" t="b" cm="1">
        <f t="array" aca="1" ref="BR89" ca="1">RAND() &lt;INDEX(Abilities[Effect Chance], BK89)*AZ89/100</f>
        <v>1</v>
      </c>
      <c r="BS89" t="str">
        <f t="shared" ca="1" si="59"/>
        <v>Vampire</v>
      </c>
      <c r="BT89" s="14">
        <f t="shared" ca="1" si="60"/>
        <v>16.676850340734173</v>
      </c>
      <c r="BU89" t="b">
        <f t="shared" ca="1" si="61"/>
        <v>0</v>
      </c>
      <c r="BV89" t="b">
        <f ca="1">AND(BU89, AS89=COUNTA(Parties[Opponent Party]))</f>
        <v>0</v>
      </c>
      <c r="BW89" s="14" cm="1">
        <f t="array" aca="1" ref="BW89" ca="1">INDEX(ElementMultiplier, AA89, BA89)*100/AY89</f>
        <v>1.5625</v>
      </c>
      <c r="BX89" s="18">
        <f t="shared" ca="1" si="35"/>
        <v>18</v>
      </c>
      <c r="BY89" s="18">
        <f t="shared" ca="1" si="36"/>
        <v>63.5</v>
      </c>
      <c r="BZ89" s="18">
        <f t="shared" ca="1" si="62"/>
        <v>96</v>
      </c>
      <c r="CA89" s="18">
        <f t="shared" ca="1" si="63"/>
        <v>110</v>
      </c>
      <c r="CB89" s="18">
        <f t="shared" ca="1" si="64"/>
        <v>80</v>
      </c>
      <c r="CC89" s="18">
        <f t="shared" ca="1" si="65"/>
        <v>100</v>
      </c>
      <c r="CD89" t="str">
        <f t="shared" ca="1" si="66"/>
        <v/>
      </c>
    </row>
    <row r="90" spans="8:82" x14ac:dyDescent="0.25">
      <c r="H90">
        <f t="shared" ca="1" si="37"/>
        <v>2</v>
      </c>
      <c r="I90" cm="1">
        <f t="array" aca="1" ref="I90" ca="1">IF(H90=H89, I89, INDEX(Parties[Player ID], H90))</f>
        <v>8</v>
      </c>
      <c r="J90" t="str" cm="1">
        <f t="array" aca="1" ref="J90" ca="1">IF(I90=I89,J89, INDEX(Monsters[Name], I90))</f>
        <v>EFUP Gnome (Extrodinary Fantasical Ultra Pretty Gnome)</v>
      </c>
      <c r="K90" cm="1">
        <f t="array" aca="1" ref="K90" ca="1">IF(AND($H90=$H89, CD89=""), AN89, INDEX(Monsters[Health], $I90))</f>
        <v>89.5</v>
      </c>
      <c r="L90" cm="1">
        <f t="array" aca="1" ref="L90" ca="1">IF(AND($H90=$H89, $CD89=""), AO89, INDEX(Monsters[Stamina], $I90))</f>
        <v>180</v>
      </c>
      <c r="M90" s="18" cm="1">
        <f t="array" aca="1" ref="M90" ca="1">IF(AND($H90=$H89, $CD89=""), AP89, INDEX(Monsters[Attack], $I90))</f>
        <v>80</v>
      </c>
      <c r="N90" s="18" cm="1">
        <f t="array" aca="1" ref="N90" ca="1">IF(AND($H90=$H89, $CD89=""), AQ89, INDEX(Monsters[Defense], $I90))</f>
        <v>86</v>
      </c>
      <c r="O90" s="18" cm="1">
        <f t="array" aca="1" ref="O90" ca="1">IF(AND($H90=$H89, $CD89=""), AR89, INDEX(Monsters[Luck], $I90))</f>
        <v>100</v>
      </c>
      <c r="P90" cm="1">
        <f t="array" aca="1" ref="P90" ca="1">IF(I90=I89, P89, MATCH(INDEX(Monsters[Element], I90), Elements, 0))</f>
        <v>2</v>
      </c>
      <c r="Q90" s="4" cm="1">
        <f t="array" aca="1" ref="Q90" ca="1">INDEX(Monsters[Chance to Use 2], I90)</f>
        <v>0.8</v>
      </c>
      <c r="R90" cm="1">
        <f t="array" aca="1" ref="R90" ca="1">INDEX(Monsters[Ability 1 ID], I90)</f>
        <v>14</v>
      </c>
      <c r="S90" cm="1">
        <f t="array" aca="1" ref="S90" ca="1">INDEX(Monsters[Ability 2 ID], I90)</f>
        <v>11</v>
      </c>
      <c r="T90" cm="1">
        <f t="array" aca="1" ref="T90" ca="1">INDEX(Abilities[Stamina Cost], R90)</f>
        <v>20</v>
      </c>
      <c r="U90" cm="1">
        <f t="array" aca="1" ref="U90" ca="1">INDEX(Abilities[Stamina Cost], S90)</f>
        <v>10</v>
      </c>
      <c r="V90">
        <f t="shared" ca="1" si="38"/>
        <v>2</v>
      </c>
      <c r="W90">
        <f t="shared" ca="1" si="39"/>
        <v>10</v>
      </c>
      <c r="X90">
        <f t="shared" ca="1" si="40"/>
        <v>20</v>
      </c>
      <c r="Y90">
        <f t="shared" ca="1" si="41"/>
        <v>2</v>
      </c>
      <c r="Z90">
        <f t="shared" ca="1" si="42"/>
        <v>11</v>
      </c>
      <c r="AA90" s="18" cm="1">
        <f t="array" aca="1" ref="AA90" ca="1">INDEX(Abilities[Element ID], $Z90)</f>
        <v>2</v>
      </c>
      <c r="AB90" s="18" cm="1">
        <f t="array" aca="1" ref="AB90" ca="1">INDEX(Abilities[Stamina Cost], $Z90)</f>
        <v>10</v>
      </c>
      <c r="AC90" s="18" cm="1">
        <f t="array" aca="1" ref="AC90" ca="1">INDEX(Abilities[Min Damage], $Z90)</f>
        <v>10</v>
      </c>
      <c r="AD90" s="18" cm="1">
        <f t="array" aca="1" ref="AD90" ca="1">INDEX(Abilities[Max Damage], $Z90)</f>
        <v>22</v>
      </c>
      <c r="AE90" s="14">
        <f t="shared" ca="1" si="43"/>
        <v>11.648294837268377</v>
      </c>
      <c r="AF90" t="str" cm="1">
        <f t="array" aca="1" ref="AF90" ca="1">INDEX(Abilities[Special Effect], Z90)</f>
        <v>Vampire</v>
      </c>
      <c r="AG90" t="b" cm="1">
        <f t="array" aca="1" ref="AG90" ca="1">RAND() &lt;INDEX(Abilities[Effect Chance], Z90)*O90/100</f>
        <v>1</v>
      </c>
      <c r="AH90" t="str">
        <f t="shared" ca="1" si="44"/>
        <v>Vampire</v>
      </c>
      <c r="AI90" s="14">
        <f t="shared" ca="1" si="45"/>
        <v>11.648294837268377</v>
      </c>
      <c r="AJ90" t="b">
        <f t="shared" ca="1" si="46"/>
        <v>0</v>
      </c>
      <c r="AK90" t="b">
        <f ca="1">AND(AJ90, H90=COUNTA(Parties[Player Party]))</f>
        <v>0</v>
      </c>
      <c r="AL90" s="14" cm="1">
        <f t="array" aca="1" ref="AL90" ca="1">INDEX(ElementMultiplier, BL90, P90)*100/N90</f>
        <v>1.1627906976744187</v>
      </c>
      <c r="AM90" s="14">
        <f t="shared" ca="1" si="34"/>
        <v>11</v>
      </c>
      <c r="AN90" s="18">
        <f t="shared" ca="1" si="47"/>
        <v>87.5</v>
      </c>
      <c r="AO90" s="18">
        <f t="shared" ca="1" si="48"/>
        <v>170</v>
      </c>
      <c r="AP90" s="18">
        <f t="shared" ca="1" si="49"/>
        <v>80</v>
      </c>
      <c r="AQ90" s="18">
        <f t="shared" ca="1" si="50"/>
        <v>86</v>
      </c>
      <c r="AR90" s="18">
        <f t="shared" ca="1" si="51"/>
        <v>100</v>
      </c>
      <c r="AS90">
        <f t="shared" ca="1" si="52"/>
        <v>3</v>
      </c>
      <c r="AT90" cm="1">
        <f t="array" aca="1" ref="AT90" ca="1">IF(AS90=AS89, AT89, INDEX(Parties[Opponent ID], AS90))</f>
        <v>11</v>
      </c>
      <c r="AU90" t="str" cm="1">
        <f t="array" aca="1" ref="AU90" ca="1">IF(AT90=AT89,AU89, INDEX(Monsters[Name], AT90))</f>
        <v>Gneaver</v>
      </c>
      <c r="AV90" cm="1">
        <f t="array" aca="1" ref="AV90" ca="1">IF(AND($AS90=$AS89, $CD89=""), BY89, INDEX(Monsters[Health], $AT90))</f>
        <v>63.5</v>
      </c>
      <c r="AW90" cm="1">
        <f t="array" aca="1" ref="AW90" ca="1">IF(AND($AS90=$AS89, $CD89=""), BZ89, INDEX(Monsters[Stamina], $AT90))</f>
        <v>96</v>
      </c>
      <c r="AX90" s="18" cm="1">
        <f t="array" aca="1" ref="AX90" ca="1">IF(AND($AS90=$AS89, $CD89=""), CA89, INDEX(Monsters[Attack], $AT90))</f>
        <v>110</v>
      </c>
      <c r="AY90" s="18" cm="1">
        <f t="array" aca="1" ref="AY90" ca="1">IF(AND($AS90=$AS89, $CD89=""), CB89, INDEX(Monsters[Defense], $AT90))</f>
        <v>80</v>
      </c>
      <c r="AZ90" s="18" cm="1">
        <f t="array" aca="1" ref="AZ90" ca="1">IF(AND($AS90=$AS89, $CD89=""), CC89, INDEX(Monsters[Luck], $AT90))</f>
        <v>100</v>
      </c>
      <c r="BA90" cm="1">
        <f t="array" aca="1" ref="BA90" ca="1">IF(AT90=AT89, BA89, MATCH(INDEX(Monsters[Element], AT90), Elements, 0))</f>
        <v>4</v>
      </c>
      <c r="BB90" s="4" cm="1">
        <f t="array" aca="1" ref="BB90" ca="1">INDEX(Monsters[Chance to Use 2], AT90)</f>
        <v>0.25</v>
      </c>
      <c r="BC90" cm="1">
        <f t="array" aca="1" ref="BC90" ca="1">INDEX(Monsters[Ability 1 ID], AT90)</f>
        <v>1</v>
      </c>
      <c r="BD90" cm="1">
        <f t="array" aca="1" ref="BD90" ca="1">INDEX(Monsters[Ability 2 ID], AT90)</f>
        <v>2</v>
      </c>
      <c r="BE90" cm="1">
        <f t="array" aca="1" ref="BE90" ca="1">INDEX(Abilities[Stamina Cost], BC90)</f>
        <v>5</v>
      </c>
      <c r="BF90" cm="1">
        <f t="array" aca="1" ref="BF90" ca="1">INDEX(Abilities[Stamina Cost], BD90)</f>
        <v>3</v>
      </c>
      <c r="BG90">
        <f t="shared" ca="1" si="53"/>
        <v>2</v>
      </c>
      <c r="BH90">
        <f t="shared" ca="1" si="54"/>
        <v>3</v>
      </c>
      <c r="BI90">
        <f t="shared" ca="1" si="55"/>
        <v>5</v>
      </c>
      <c r="BJ90">
        <f t="shared" ca="1" si="56"/>
        <v>2</v>
      </c>
      <c r="BK90">
        <f t="shared" ca="1" si="57"/>
        <v>2</v>
      </c>
      <c r="BL90" s="18" cm="1">
        <f t="array" aca="1" ref="BL90" ca="1">INDEX(Abilities[Element ID], $BK90)</f>
        <v>1</v>
      </c>
      <c r="BM90" s="18" cm="1">
        <f t="array" aca="1" ref="BM90" ca="1">INDEX(Abilities[Stamina Cost], $BK90)</f>
        <v>3</v>
      </c>
      <c r="BN90" s="18" cm="1">
        <f t="array" aca="1" ref="BN90" ca="1">INDEX(Abilities[Min Damage], $BK90)</f>
        <v>8</v>
      </c>
      <c r="BO90" s="18" cm="1">
        <f t="array" aca="1" ref="BO90" ca="1">INDEX(Abilities[Max Damage], $BK90)</f>
        <v>13</v>
      </c>
      <c r="BP90" s="14">
        <f t="shared" ca="1" si="58"/>
        <v>11.186945095627404</v>
      </c>
      <c r="BQ90" t="str" cm="1">
        <f t="array" aca="1" ref="BQ90" ca="1">INDEX(Abilities[Special Effect], BK90)</f>
        <v>Sunder</v>
      </c>
      <c r="BR90" t="b" cm="1">
        <f t="array" aca="1" ref="BR90" ca="1">RAND() &lt;INDEX(Abilities[Effect Chance], BK90)*AZ90/100</f>
        <v>0</v>
      </c>
      <c r="BS90" t="str">
        <f t="shared" ca="1" si="59"/>
        <v/>
      </c>
      <c r="BT90" s="14">
        <f t="shared" ca="1" si="60"/>
        <v>11.186945095627404</v>
      </c>
      <c r="BU90" t="b">
        <f t="shared" ca="1" si="61"/>
        <v>0</v>
      </c>
      <c r="BV90" t="b">
        <f ca="1">AND(BU90, AS90=COUNTA(Parties[Opponent Party]))</f>
        <v>0</v>
      </c>
      <c r="BW90" s="14" cm="1">
        <f t="array" aca="1" ref="BW90" ca="1">INDEX(ElementMultiplier, AA90, BA90)*100/AY90</f>
        <v>1.5625</v>
      </c>
      <c r="BX90" s="18">
        <f t="shared" ca="1" si="35"/>
        <v>18</v>
      </c>
      <c r="BY90" s="18">
        <f t="shared" ca="1" si="36"/>
        <v>45.5</v>
      </c>
      <c r="BZ90" s="18">
        <f t="shared" ca="1" si="62"/>
        <v>93</v>
      </c>
      <c r="CA90" s="18">
        <f t="shared" ca="1" si="63"/>
        <v>110</v>
      </c>
      <c r="CB90" s="18">
        <f t="shared" ca="1" si="64"/>
        <v>80</v>
      </c>
      <c r="CC90" s="18">
        <f t="shared" ca="1" si="65"/>
        <v>100</v>
      </c>
      <c r="CD90" t="str">
        <f t="shared" ca="1" si="66"/>
        <v/>
      </c>
    </row>
    <row r="91" spans="8:82" x14ac:dyDescent="0.25">
      <c r="H91">
        <f t="shared" ca="1" si="37"/>
        <v>2</v>
      </c>
      <c r="I91" cm="1">
        <f t="array" aca="1" ref="I91" ca="1">IF(H91=H90, I90, INDEX(Parties[Player ID], H91))</f>
        <v>8</v>
      </c>
      <c r="J91" t="str" cm="1">
        <f t="array" aca="1" ref="J91" ca="1">IF(I91=I90,J90, INDEX(Monsters[Name], I91))</f>
        <v>EFUP Gnome (Extrodinary Fantasical Ultra Pretty Gnome)</v>
      </c>
      <c r="K91" cm="1">
        <f t="array" aca="1" ref="K91" ca="1">IF(AND($H91=$H90, CD90=""), AN90, INDEX(Monsters[Health], $I91))</f>
        <v>87.5</v>
      </c>
      <c r="L91" cm="1">
        <f t="array" aca="1" ref="L91" ca="1">IF(AND($H91=$H90, $CD90=""), AO90, INDEX(Monsters[Stamina], $I91))</f>
        <v>170</v>
      </c>
      <c r="M91" s="18" cm="1">
        <f t="array" aca="1" ref="M91" ca="1">IF(AND($H91=$H90, $CD90=""), AP90, INDEX(Monsters[Attack], $I91))</f>
        <v>80</v>
      </c>
      <c r="N91" s="18" cm="1">
        <f t="array" aca="1" ref="N91" ca="1">IF(AND($H91=$H90, $CD90=""), AQ90, INDEX(Monsters[Defense], $I91))</f>
        <v>86</v>
      </c>
      <c r="O91" s="18" cm="1">
        <f t="array" aca="1" ref="O91" ca="1">IF(AND($H91=$H90, $CD90=""), AR90, INDEX(Monsters[Luck], $I91))</f>
        <v>100</v>
      </c>
      <c r="P91" cm="1">
        <f t="array" aca="1" ref="P91" ca="1">IF(I91=I90, P90, MATCH(INDEX(Monsters[Element], I91), Elements, 0))</f>
        <v>2</v>
      </c>
      <c r="Q91" s="4" cm="1">
        <f t="array" aca="1" ref="Q91" ca="1">INDEX(Monsters[Chance to Use 2], I91)</f>
        <v>0.8</v>
      </c>
      <c r="R91" cm="1">
        <f t="array" aca="1" ref="R91" ca="1">INDEX(Monsters[Ability 1 ID], I91)</f>
        <v>14</v>
      </c>
      <c r="S91" cm="1">
        <f t="array" aca="1" ref="S91" ca="1">INDEX(Monsters[Ability 2 ID], I91)</f>
        <v>11</v>
      </c>
      <c r="T91" cm="1">
        <f t="array" aca="1" ref="T91" ca="1">INDEX(Abilities[Stamina Cost], R91)</f>
        <v>20</v>
      </c>
      <c r="U91" cm="1">
        <f t="array" aca="1" ref="U91" ca="1">INDEX(Abilities[Stamina Cost], S91)</f>
        <v>10</v>
      </c>
      <c r="V91">
        <f t="shared" ca="1" si="38"/>
        <v>2</v>
      </c>
      <c r="W91">
        <f t="shared" ca="1" si="39"/>
        <v>10</v>
      </c>
      <c r="X91">
        <f t="shared" ca="1" si="40"/>
        <v>20</v>
      </c>
      <c r="Y91">
        <f t="shared" ca="1" si="41"/>
        <v>1</v>
      </c>
      <c r="Z91">
        <f t="shared" ca="1" si="42"/>
        <v>14</v>
      </c>
      <c r="AA91" s="18" cm="1">
        <f t="array" aca="1" ref="AA91" ca="1">INDEX(Abilities[Element ID], $Z91)</f>
        <v>2</v>
      </c>
      <c r="AB91" s="18" cm="1">
        <f t="array" aca="1" ref="AB91" ca="1">INDEX(Abilities[Stamina Cost], $Z91)</f>
        <v>20</v>
      </c>
      <c r="AC91" s="18" cm="1">
        <f t="array" aca="1" ref="AC91" ca="1">INDEX(Abilities[Min Damage], $Z91)</f>
        <v>10</v>
      </c>
      <c r="AD91" s="18" cm="1">
        <f t="array" aca="1" ref="AD91" ca="1">INDEX(Abilities[Max Damage], $Z91)</f>
        <v>25</v>
      </c>
      <c r="AE91" s="14">
        <f t="shared" ca="1" si="43"/>
        <v>14.414522187659145</v>
      </c>
      <c r="AF91" t="str" cm="1">
        <f t="array" aca="1" ref="AF91" ca="1">INDEX(Abilities[Special Effect], Z91)</f>
        <v>Fortify</v>
      </c>
      <c r="AG91" t="b" cm="1">
        <f t="array" aca="1" ref="AG91" ca="1">RAND() &lt;INDEX(Abilities[Effect Chance], Z91)*O91/100</f>
        <v>1</v>
      </c>
      <c r="AH91" t="str">
        <f t="shared" ca="1" si="44"/>
        <v>Fortify</v>
      </c>
      <c r="AI91" s="14">
        <f t="shared" ca="1" si="45"/>
        <v>14.414522187659145</v>
      </c>
      <c r="AJ91" t="b">
        <f t="shared" ca="1" si="46"/>
        <v>0</v>
      </c>
      <c r="AK91" t="b">
        <f ca="1">AND(AJ91, H91=COUNTA(Parties[Player Party]))</f>
        <v>0</v>
      </c>
      <c r="AL91" s="14" cm="1">
        <f t="array" aca="1" ref="AL91" ca="1">INDEX(ElementMultiplier, BL91, P91)*100/N91</f>
        <v>2.3255813953488373</v>
      </c>
      <c r="AM91" s="14">
        <f t="shared" ca="1" si="34"/>
        <v>17</v>
      </c>
      <c r="AN91" s="18">
        <f t="shared" ca="1" si="47"/>
        <v>70.5</v>
      </c>
      <c r="AO91" s="18">
        <f t="shared" ca="1" si="48"/>
        <v>150</v>
      </c>
      <c r="AP91" s="18">
        <f t="shared" ca="1" si="49"/>
        <v>80</v>
      </c>
      <c r="AQ91" s="18">
        <f t="shared" ca="1" si="50"/>
        <v>95</v>
      </c>
      <c r="AR91" s="18">
        <f t="shared" ca="1" si="51"/>
        <v>100</v>
      </c>
      <c r="AS91">
        <f t="shared" ca="1" si="52"/>
        <v>3</v>
      </c>
      <c r="AT91" cm="1">
        <f t="array" aca="1" ref="AT91" ca="1">IF(AS91=AS90, AT90, INDEX(Parties[Opponent ID], AS91))</f>
        <v>11</v>
      </c>
      <c r="AU91" t="str" cm="1">
        <f t="array" aca="1" ref="AU91" ca="1">IF(AT91=AT90,AU90, INDEX(Monsters[Name], AT91))</f>
        <v>Gneaver</v>
      </c>
      <c r="AV91" cm="1">
        <f t="array" aca="1" ref="AV91" ca="1">IF(AND($AS91=$AS90, $CD90=""), BY90, INDEX(Monsters[Health], $AT91))</f>
        <v>45.5</v>
      </c>
      <c r="AW91" cm="1">
        <f t="array" aca="1" ref="AW91" ca="1">IF(AND($AS91=$AS90, $CD90=""), BZ90, INDEX(Monsters[Stamina], $AT91))</f>
        <v>93</v>
      </c>
      <c r="AX91" s="18" cm="1">
        <f t="array" aca="1" ref="AX91" ca="1">IF(AND($AS91=$AS90, $CD90=""), CA90, INDEX(Monsters[Attack], $AT91))</f>
        <v>110</v>
      </c>
      <c r="AY91" s="18" cm="1">
        <f t="array" aca="1" ref="AY91" ca="1">IF(AND($AS91=$AS90, $CD90=""), CB90, INDEX(Monsters[Defense], $AT91))</f>
        <v>80</v>
      </c>
      <c r="AZ91" s="18" cm="1">
        <f t="array" aca="1" ref="AZ91" ca="1">IF(AND($AS91=$AS90, $CD90=""), CC90, INDEX(Monsters[Luck], $AT91))</f>
        <v>100</v>
      </c>
      <c r="BA91" cm="1">
        <f t="array" aca="1" ref="BA91" ca="1">IF(AT91=AT90, BA90, MATCH(INDEX(Monsters[Element], AT91), Elements, 0))</f>
        <v>4</v>
      </c>
      <c r="BB91" s="4" cm="1">
        <f t="array" aca="1" ref="BB91" ca="1">INDEX(Monsters[Chance to Use 2], AT91)</f>
        <v>0.25</v>
      </c>
      <c r="BC91" cm="1">
        <f t="array" aca="1" ref="BC91" ca="1">INDEX(Monsters[Ability 1 ID], AT91)</f>
        <v>1</v>
      </c>
      <c r="BD91" cm="1">
        <f t="array" aca="1" ref="BD91" ca="1">INDEX(Monsters[Ability 2 ID], AT91)</f>
        <v>2</v>
      </c>
      <c r="BE91" cm="1">
        <f t="array" aca="1" ref="BE91" ca="1">INDEX(Abilities[Stamina Cost], BC91)</f>
        <v>5</v>
      </c>
      <c r="BF91" cm="1">
        <f t="array" aca="1" ref="BF91" ca="1">INDEX(Abilities[Stamina Cost], BD91)</f>
        <v>3</v>
      </c>
      <c r="BG91">
        <f t="shared" ca="1" si="53"/>
        <v>2</v>
      </c>
      <c r="BH91">
        <f t="shared" ca="1" si="54"/>
        <v>3</v>
      </c>
      <c r="BI91">
        <f t="shared" ca="1" si="55"/>
        <v>5</v>
      </c>
      <c r="BJ91">
        <f t="shared" ca="1" si="56"/>
        <v>1</v>
      </c>
      <c r="BK91">
        <f t="shared" ca="1" si="57"/>
        <v>1</v>
      </c>
      <c r="BL91" s="18" cm="1">
        <f t="array" aca="1" ref="BL91" ca="1">INDEX(Abilities[Element ID], $BK91)</f>
        <v>4</v>
      </c>
      <c r="BM91" s="18" cm="1">
        <f t="array" aca="1" ref="BM91" ca="1">INDEX(Abilities[Stamina Cost], $BK91)</f>
        <v>5</v>
      </c>
      <c r="BN91" s="18" cm="1">
        <f t="array" aca="1" ref="BN91" ca="1">INDEX(Abilities[Min Damage], $BK91)</f>
        <v>12</v>
      </c>
      <c r="BO91" s="18" cm="1">
        <f t="array" aca="1" ref="BO91" ca="1">INDEX(Abilities[Max Damage], $BK91)</f>
        <v>18</v>
      </c>
      <c r="BP91" s="14">
        <f t="shared" ca="1" si="58"/>
        <v>16.785739088913783</v>
      </c>
      <c r="BQ91" t="str" cm="1">
        <f t="array" aca="1" ref="BQ91" ca="1">INDEX(Abilities[Special Effect], BK91)</f>
        <v>Vampire</v>
      </c>
      <c r="BR91" t="b" cm="1">
        <f t="array" aca="1" ref="BR91" ca="1">RAND() &lt;INDEX(Abilities[Effect Chance], BK91)*AZ91/100</f>
        <v>1</v>
      </c>
      <c r="BS91" t="str">
        <f t="shared" ca="1" si="59"/>
        <v>Vampire</v>
      </c>
      <c r="BT91" s="14">
        <f t="shared" ca="1" si="60"/>
        <v>16.785739088913783</v>
      </c>
      <c r="BU91" t="b">
        <f t="shared" ca="1" si="61"/>
        <v>0</v>
      </c>
      <c r="BV91" t="b">
        <f ca="1">AND(BU91, AS91=COUNTA(Parties[Opponent Party]))</f>
        <v>0</v>
      </c>
      <c r="BW91" s="14" cm="1">
        <f t="array" aca="1" ref="BW91" ca="1">INDEX(ElementMultiplier, AA91, BA91)*100/AY91</f>
        <v>1.5625</v>
      </c>
      <c r="BX91" s="18">
        <f t="shared" ca="1" si="35"/>
        <v>23</v>
      </c>
      <c r="BY91" s="18">
        <f t="shared" ca="1" si="36"/>
        <v>31</v>
      </c>
      <c r="BZ91" s="18">
        <f t="shared" ca="1" si="62"/>
        <v>88</v>
      </c>
      <c r="CA91" s="18">
        <f t="shared" ca="1" si="63"/>
        <v>110</v>
      </c>
      <c r="CB91" s="18">
        <f t="shared" ca="1" si="64"/>
        <v>80</v>
      </c>
      <c r="CC91" s="18">
        <f t="shared" ca="1" si="65"/>
        <v>100</v>
      </c>
      <c r="CD91" t="str">
        <f t="shared" ca="1" si="66"/>
        <v/>
      </c>
    </row>
    <row r="92" spans="8:82" x14ac:dyDescent="0.25">
      <c r="H92">
        <f t="shared" ca="1" si="37"/>
        <v>2</v>
      </c>
      <c r="I92" cm="1">
        <f t="array" aca="1" ref="I92" ca="1">IF(H92=H91, I91, INDEX(Parties[Player ID], H92))</f>
        <v>8</v>
      </c>
      <c r="J92" t="str" cm="1">
        <f t="array" aca="1" ref="J92" ca="1">IF(I92=I91,J91, INDEX(Monsters[Name], I92))</f>
        <v>EFUP Gnome (Extrodinary Fantasical Ultra Pretty Gnome)</v>
      </c>
      <c r="K92" cm="1">
        <f t="array" aca="1" ref="K92" ca="1">IF(AND($H92=$H91, CD91=""), AN91, INDEX(Monsters[Health], $I92))</f>
        <v>70.5</v>
      </c>
      <c r="L92" cm="1">
        <f t="array" aca="1" ref="L92" ca="1">IF(AND($H92=$H91, $CD91=""), AO91, INDEX(Monsters[Stamina], $I92))</f>
        <v>150</v>
      </c>
      <c r="M92" s="18" cm="1">
        <f t="array" aca="1" ref="M92" ca="1">IF(AND($H92=$H91, $CD91=""), AP91, INDEX(Monsters[Attack], $I92))</f>
        <v>80</v>
      </c>
      <c r="N92" s="18" cm="1">
        <f t="array" aca="1" ref="N92" ca="1">IF(AND($H92=$H91, $CD91=""), AQ91, INDEX(Monsters[Defense], $I92))</f>
        <v>95</v>
      </c>
      <c r="O92" s="18" cm="1">
        <f t="array" aca="1" ref="O92" ca="1">IF(AND($H92=$H91, $CD91=""), AR91, INDEX(Monsters[Luck], $I92))</f>
        <v>100</v>
      </c>
      <c r="P92" cm="1">
        <f t="array" aca="1" ref="P92" ca="1">IF(I92=I91, P91, MATCH(INDEX(Monsters[Element], I92), Elements, 0))</f>
        <v>2</v>
      </c>
      <c r="Q92" s="4" cm="1">
        <f t="array" aca="1" ref="Q92" ca="1">INDEX(Monsters[Chance to Use 2], I92)</f>
        <v>0.8</v>
      </c>
      <c r="R92" cm="1">
        <f t="array" aca="1" ref="R92" ca="1">INDEX(Monsters[Ability 1 ID], I92)</f>
        <v>14</v>
      </c>
      <c r="S92" cm="1">
        <f t="array" aca="1" ref="S92" ca="1">INDEX(Monsters[Ability 2 ID], I92)</f>
        <v>11</v>
      </c>
      <c r="T92" cm="1">
        <f t="array" aca="1" ref="T92" ca="1">INDEX(Abilities[Stamina Cost], R92)</f>
        <v>20</v>
      </c>
      <c r="U92" cm="1">
        <f t="array" aca="1" ref="U92" ca="1">INDEX(Abilities[Stamina Cost], S92)</f>
        <v>10</v>
      </c>
      <c r="V92">
        <f t="shared" ca="1" si="38"/>
        <v>2</v>
      </c>
      <c r="W92">
        <f t="shared" ca="1" si="39"/>
        <v>10</v>
      </c>
      <c r="X92">
        <f t="shared" ca="1" si="40"/>
        <v>20</v>
      </c>
      <c r="Y92">
        <f t="shared" ca="1" si="41"/>
        <v>2</v>
      </c>
      <c r="Z92">
        <f t="shared" ca="1" si="42"/>
        <v>11</v>
      </c>
      <c r="AA92" s="18" cm="1">
        <f t="array" aca="1" ref="AA92" ca="1">INDEX(Abilities[Element ID], $Z92)</f>
        <v>2</v>
      </c>
      <c r="AB92" s="18" cm="1">
        <f t="array" aca="1" ref="AB92" ca="1">INDEX(Abilities[Stamina Cost], $Z92)</f>
        <v>10</v>
      </c>
      <c r="AC92" s="18" cm="1">
        <f t="array" aca="1" ref="AC92" ca="1">INDEX(Abilities[Min Damage], $Z92)</f>
        <v>10</v>
      </c>
      <c r="AD92" s="18" cm="1">
        <f t="array" aca="1" ref="AD92" ca="1">INDEX(Abilities[Max Damage], $Z92)</f>
        <v>22</v>
      </c>
      <c r="AE92" s="14">
        <f t="shared" ca="1" si="43"/>
        <v>11.592262227455722</v>
      </c>
      <c r="AF92" t="str" cm="1">
        <f t="array" aca="1" ref="AF92" ca="1">INDEX(Abilities[Special Effect], Z92)</f>
        <v>Vampire</v>
      </c>
      <c r="AG92" t="b" cm="1">
        <f t="array" aca="1" ref="AG92" ca="1">RAND() &lt;INDEX(Abilities[Effect Chance], Z92)*O92/100</f>
        <v>1</v>
      </c>
      <c r="AH92" t="str">
        <f t="shared" ca="1" si="44"/>
        <v>Vampire</v>
      </c>
      <c r="AI92" s="14">
        <f t="shared" ca="1" si="45"/>
        <v>11.592262227455722</v>
      </c>
      <c r="AJ92" t="b">
        <f t="shared" ca="1" si="46"/>
        <v>0</v>
      </c>
      <c r="AK92" t="b">
        <f ca="1">AND(AJ92, H92=COUNTA(Parties[Player Party]))</f>
        <v>0</v>
      </c>
      <c r="AL92" s="14" cm="1">
        <f t="array" aca="1" ref="AL92" ca="1">INDEX(ElementMultiplier, BL92, P92)*100/N92</f>
        <v>2.1052631578947367</v>
      </c>
      <c r="AM92" s="14">
        <f t="shared" ca="1" si="34"/>
        <v>16</v>
      </c>
      <c r="AN92" s="18">
        <f t="shared" ca="1" si="47"/>
        <v>63.5</v>
      </c>
      <c r="AO92" s="18">
        <f t="shared" ca="1" si="48"/>
        <v>140</v>
      </c>
      <c r="AP92" s="18">
        <f t="shared" ca="1" si="49"/>
        <v>80</v>
      </c>
      <c r="AQ92" s="18">
        <f t="shared" ca="1" si="50"/>
        <v>95</v>
      </c>
      <c r="AR92" s="18">
        <f t="shared" ca="1" si="51"/>
        <v>100</v>
      </c>
      <c r="AS92">
        <f t="shared" ca="1" si="52"/>
        <v>3</v>
      </c>
      <c r="AT92" cm="1">
        <f t="array" aca="1" ref="AT92" ca="1">IF(AS92=AS91, AT91, INDEX(Parties[Opponent ID], AS92))</f>
        <v>11</v>
      </c>
      <c r="AU92" t="str" cm="1">
        <f t="array" aca="1" ref="AU92" ca="1">IF(AT92=AT91,AU91, INDEX(Monsters[Name], AT92))</f>
        <v>Gneaver</v>
      </c>
      <c r="AV92" cm="1">
        <f t="array" aca="1" ref="AV92" ca="1">IF(AND($AS92=$AS91, $CD91=""), BY91, INDEX(Monsters[Health], $AT92))</f>
        <v>31</v>
      </c>
      <c r="AW92" cm="1">
        <f t="array" aca="1" ref="AW92" ca="1">IF(AND($AS92=$AS91, $CD91=""), BZ91, INDEX(Monsters[Stamina], $AT92))</f>
        <v>88</v>
      </c>
      <c r="AX92" s="18" cm="1">
        <f t="array" aca="1" ref="AX92" ca="1">IF(AND($AS92=$AS91, $CD91=""), CA91, INDEX(Monsters[Attack], $AT92))</f>
        <v>110</v>
      </c>
      <c r="AY92" s="18" cm="1">
        <f t="array" aca="1" ref="AY92" ca="1">IF(AND($AS92=$AS91, $CD91=""), CB91, INDEX(Monsters[Defense], $AT92))</f>
        <v>80</v>
      </c>
      <c r="AZ92" s="18" cm="1">
        <f t="array" aca="1" ref="AZ92" ca="1">IF(AND($AS92=$AS91, $CD91=""), CC91, INDEX(Monsters[Luck], $AT92))</f>
        <v>100</v>
      </c>
      <c r="BA92" cm="1">
        <f t="array" aca="1" ref="BA92" ca="1">IF(AT92=AT91, BA91, MATCH(INDEX(Monsters[Element], AT92), Elements, 0))</f>
        <v>4</v>
      </c>
      <c r="BB92" s="4" cm="1">
        <f t="array" aca="1" ref="BB92" ca="1">INDEX(Monsters[Chance to Use 2], AT92)</f>
        <v>0.25</v>
      </c>
      <c r="BC92" cm="1">
        <f t="array" aca="1" ref="BC92" ca="1">INDEX(Monsters[Ability 1 ID], AT92)</f>
        <v>1</v>
      </c>
      <c r="BD92" cm="1">
        <f t="array" aca="1" ref="BD92" ca="1">INDEX(Monsters[Ability 2 ID], AT92)</f>
        <v>2</v>
      </c>
      <c r="BE92" cm="1">
        <f t="array" aca="1" ref="BE92" ca="1">INDEX(Abilities[Stamina Cost], BC92)</f>
        <v>5</v>
      </c>
      <c r="BF92" cm="1">
        <f t="array" aca="1" ref="BF92" ca="1">INDEX(Abilities[Stamina Cost], BD92)</f>
        <v>3</v>
      </c>
      <c r="BG92">
        <f t="shared" ca="1" si="53"/>
        <v>2</v>
      </c>
      <c r="BH92">
        <f t="shared" ca="1" si="54"/>
        <v>3</v>
      </c>
      <c r="BI92">
        <f t="shared" ca="1" si="55"/>
        <v>5</v>
      </c>
      <c r="BJ92">
        <f t="shared" ca="1" si="56"/>
        <v>1</v>
      </c>
      <c r="BK92">
        <f t="shared" ca="1" si="57"/>
        <v>1</v>
      </c>
      <c r="BL92" s="18" cm="1">
        <f t="array" aca="1" ref="BL92" ca="1">INDEX(Abilities[Element ID], $BK92)</f>
        <v>4</v>
      </c>
      <c r="BM92" s="18" cm="1">
        <f t="array" aca="1" ref="BM92" ca="1">INDEX(Abilities[Stamina Cost], $BK92)</f>
        <v>5</v>
      </c>
      <c r="BN92" s="18" cm="1">
        <f t="array" aca="1" ref="BN92" ca="1">INDEX(Abilities[Min Damage], $BK92)</f>
        <v>12</v>
      </c>
      <c r="BO92" s="18" cm="1">
        <f t="array" aca="1" ref="BO92" ca="1">INDEX(Abilities[Max Damage], $BK92)</f>
        <v>18</v>
      </c>
      <c r="BP92" s="14">
        <f t="shared" ca="1" si="58"/>
        <v>15.523022372576724</v>
      </c>
      <c r="BQ92" t="str" cm="1">
        <f t="array" aca="1" ref="BQ92" ca="1">INDEX(Abilities[Special Effect], BK92)</f>
        <v>Vampire</v>
      </c>
      <c r="BR92" t="b" cm="1">
        <f t="array" aca="1" ref="BR92" ca="1">RAND() &lt;INDEX(Abilities[Effect Chance], BK92)*AZ92/100</f>
        <v>0</v>
      </c>
      <c r="BS92" t="str">
        <f t="shared" ca="1" si="59"/>
        <v/>
      </c>
      <c r="BT92" s="14">
        <f t="shared" ca="1" si="60"/>
        <v>15.523022372576724</v>
      </c>
      <c r="BU92" t="b">
        <f t="shared" ca="1" si="61"/>
        <v>0</v>
      </c>
      <c r="BV92" t="b">
        <f ca="1">AND(BU92, AS92=COUNTA(Parties[Opponent Party]))</f>
        <v>0</v>
      </c>
      <c r="BW92" s="14" cm="1">
        <f t="array" aca="1" ref="BW92" ca="1">INDEX(ElementMultiplier, AA92, BA92)*100/AY92</f>
        <v>1.5625</v>
      </c>
      <c r="BX92" s="18">
        <f t="shared" ca="1" si="35"/>
        <v>18</v>
      </c>
      <c r="BY92" s="18">
        <f t="shared" ca="1" si="36"/>
        <v>13</v>
      </c>
      <c r="BZ92" s="18">
        <f t="shared" ca="1" si="62"/>
        <v>83</v>
      </c>
      <c r="CA92" s="18">
        <f t="shared" ca="1" si="63"/>
        <v>110</v>
      </c>
      <c r="CB92" s="18">
        <f t="shared" ca="1" si="64"/>
        <v>80</v>
      </c>
      <c r="CC92" s="18">
        <f t="shared" ca="1" si="65"/>
        <v>100</v>
      </c>
      <c r="CD92" t="str">
        <f t="shared" ca="1" si="66"/>
        <v/>
      </c>
    </row>
    <row r="93" spans="8:82" x14ac:dyDescent="0.25">
      <c r="H93">
        <f t="shared" ca="1" si="37"/>
        <v>2</v>
      </c>
      <c r="I93" cm="1">
        <f t="array" aca="1" ref="I93" ca="1">IF(H93=H92, I92, INDEX(Parties[Player ID], H93))</f>
        <v>8</v>
      </c>
      <c r="J93" t="str" cm="1">
        <f t="array" aca="1" ref="J93" ca="1">IF(I93=I92,J92, INDEX(Monsters[Name], I93))</f>
        <v>EFUP Gnome (Extrodinary Fantasical Ultra Pretty Gnome)</v>
      </c>
      <c r="K93" cm="1">
        <f t="array" aca="1" ref="K93" ca="1">IF(AND($H93=$H92, CD92=""), AN92, INDEX(Monsters[Health], $I93))</f>
        <v>63.5</v>
      </c>
      <c r="L93" cm="1">
        <f t="array" aca="1" ref="L93" ca="1">IF(AND($H93=$H92, $CD92=""), AO92, INDEX(Monsters[Stamina], $I93))</f>
        <v>140</v>
      </c>
      <c r="M93" s="18" cm="1">
        <f t="array" aca="1" ref="M93" ca="1">IF(AND($H93=$H92, $CD92=""), AP92, INDEX(Monsters[Attack], $I93))</f>
        <v>80</v>
      </c>
      <c r="N93" s="18" cm="1">
        <f t="array" aca="1" ref="N93" ca="1">IF(AND($H93=$H92, $CD92=""), AQ92, INDEX(Monsters[Defense], $I93))</f>
        <v>95</v>
      </c>
      <c r="O93" s="18" cm="1">
        <f t="array" aca="1" ref="O93" ca="1">IF(AND($H93=$H92, $CD92=""), AR92, INDEX(Monsters[Luck], $I93))</f>
        <v>100</v>
      </c>
      <c r="P93" cm="1">
        <f t="array" aca="1" ref="P93" ca="1">IF(I93=I92, P92, MATCH(INDEX(Monsters[Element], I93), Elements, 0))</f>
        <v>2</v>
      </c>
      <c r="Q93" s="4" cm="1">
        <f t="array" aca="1" ref="Q93" ca="1">INDEX(Monsters[Chance to Use 2], I93)</f>
        <v>0.8</v>
      </c>
      <c r="R93" cm="1">
        <f t="array" aca="1" ref="R93" ca="1">INDEX(Monsters[Ability 1 ID], I93)</f>
        <v>14</v>
      </c>
      <c r="S93" cm="1">
        <f t="array" aca="1" ref="S93" ca="1">INDEX(Monsters[Ability 2 ID], I93)</f>
        <v>11</v>
      </c>
      <c r="T93" cm="1">
        <f t="array" aca="1" ref="T93" ca="1">INDEX(Abilities[Stamina Cost], R93)</f>
        <v>20</v>
      </c>
      <c r="U93" cm="1">
        <f t="array" aca="1" ref="U93" ca="1">INDEX(Abilities[Stamina Cost], S93)</f>
        <v>10</v>
      </c>
      <c r="V93">
        <f t="shared" ca="1" si="38"/>
        <v>2</v>
      </c>
      <c r="W93">
        <f t="shared" ca="1" si="39"/>
        <v>10</v>
      </c>
      <c r="X93">
        <f t="shared" ca="1" si="40"/>
        <v>20</v>
      </c>
      <c r="Y93">
        <f t="shared" ca="1" si="41"/>
        <v>2</v>
      </c>
      <c r="Z93">
        <f t="shared" ca="1" si="42"/>
        <v>11</v>
      </c>
      <c r="AA93" s="18" cm="1">
        <f t="array" aca="1" ref="AA93" ca="1">INDEX(Abilities[Element ID], $Z93)</f>
        <v>2</v>
      </c>
      <c r="AB93" s="18" cm="1">
        <f t="array" aca="1" ref="AB93" ca="1">INDEX(Abilities[Stamina Cost], $Z93)</f>
        <v>10</v>
      </c>
      <c r="AC93" s="18" cm="1">
        <f t="array" aca="1" ref="AC93" ca="1">INDEX(Abilities[Min Damage], $Z93)</f>
        <v>10</v>
      </c>
      <c r="AD93" s="18" cm="1">
        <f t="array" aca="1" ref="AD93" ca="1">INDEX(Abilities[Max Damage], $Z93)</f>
        <v>22</v>
      </c>
      <c r="AE93" s="14">
        <f t="shared" ca="1" si="43"/>
        <v>12.057200557220121</v>
      </c>
      <c r="AF93" t="str" cm="1">
        <f t="array" aca="1" ref="AF93" ca="1">INDEX(Abilities[Special Effect], Z93)</f>
        <v>Vampire</v>
      </c>
      <c r="AG93" t="b" cm="1">
        <f t="array" aca="1" ref="AG93" ca="1">RAND() &lt;INDEX(Abilities[Effect Chance], Z93)*O93/100</f>
        <v>0</v>
      </c>
      <c r="AH93" t="str">
        <f t="shared" ca="1" si="44"/>
        <v/>
      </c>
      <c r="AI93" s="14">
        <f t="shared" ca="1" si="45"/>
        <v>12.057200557220121</v>
      </c>
      <c r="AJ93" t="b">
        <f t="shared" ca="1" si="46"/>
        <v>0</v>
      </c>
      <c r="AK93" t="b">
        <f ca="1">AND(AJ93, H93=COUNTA(Parties[Player Party]))</f>
        <v>0</v>
      </c>
      <c r="AL93" s="14" cm="1">
        <f t="array" aca="1" ref="AL93" ca="1">INDEX(ElementMultiplier, BL93, P93)*100/N93</f>
        <v>2.1052631578947367</v>
      </c>
      <c r="AM93" s="14">
        <f t="shared" ca="1" si="34"/>
        <v>17</v>
      </c>
      <c r="AN93" s="18">
        <f t="shared" ca="1" si="47"/>
        <v>46.5</v>
      </c>
      <c r="AO93" s="18">
        <f t="shared" ca="1" si="48"/>
        <v>130</v>
      </c>
      <c r="AP93" s="18">
        <f t="shared" ca="1" si="49"/>
        <v>80</v>
      </c>
      <c r="AQ93" s="18">
        <f t="shared" ca="1" si="50"/>
        <v>95</v>
      </c>
      <c r="AR93" s="18">
        <f t="shared" ca="1" si="51"/>
        <v>100</v>
      </c>
      <c r="AS93">
        <f t="shared" ca="1" si="52"/>
        <v>3</v>
      </c>
      <c r="AT93" cm="1">
        <f t="array" aca="1" ref="AT93" ca="1">IF(AS93=AS92, AT92, INDEX(Parties[Opponent ID], AS93))</f>
        <v>11</v>
      </c>
      <c r="AU93" t="str" cm="1">
        <f t="array" aca="1" ref="AU93" ca="1">IF(AT93=AT92,AU92, INDEX(Monsters[Name], AT93))</f>
        <v>Gneaver</v>
      </c>
      <c r="AV93" cm="1">
        <f t="array" aca="1" ref="AV93" ca="1">IF(AND($AS93=$AS92, $CD92=""), BY92, INDEX(Monsters[Health], $AT93))</f>
        <v>13</v>
      </c>
      <c r="AW93" cm="1">
        <f t="array" aca="1" ref="AW93" ca="1">IF(AND($AS93=$AS92, $CD92=""), BZ92, INDEX(Monsters[Stamina], $AT93))</f>
        <v>83</v>
      </c>
      <c r="AX93" s="18" cm="1">
        <f t="array" aca="1" ref="AX93" ca="1">IF(AND($AS93=$AS92, $CD92=""), CA92, INDEX(Monsters[Attack], $AT93))</f>
        <v>110</v>
      </c>
      <c r="AY93" s="18" cm="1">
        <f t="array" aca="1" ref="AY93" ca="1">IF(AND($AS93=$AS92, $CD92=""), CB92, INDEX(Monsters[Defense], $AT93))</f>
        <v>80</v>
      </c>
      <c r="AZ93" s="18" cm="1">
        <f t="array" aca="1" ref="AZ93" ca="1">IF(AND($AS93=$AS92, $CD92=""), CC92, INDEX(Monsters[Luck], $AT93))</f>
        <v>100</v>
      </c>
      <c r="BA93" cm="1">
        <f t="array" aca="1" ref="BA93" ca="1">IF(AT93=AT92, BA92, MATCH(INDEX(Monsters[Element], AT93), Elements, 0))</f>
        <v>4</v>
      </c>
      <c r="BB93" s="4" cm="1">
        <f t="array" aca="1" ref="BB93" ca="1">INDEX(Monsters[Chance to Use 2], AT93)</f>
        <v>0.25</v>
      </c>
      <c r="BC93" cm="1">
        <f t="array" aca="1" ref="BC93" ca="1">INDEX(Monsters[Ability 1 ID], AT93)</f>
        <v>1</v>
      </c>
      <c r="BD93" cm="1">
        <f t="array" aca="1" ref="BD93" ca="1">INDEX(Monsters[Ability 2 ID], AT93)</f>
        <v>2</v>
      </c>
      <c r="BE93" cm="1">
        <f t="array" aca="1" ref="BE93" ca="1">INDEX(Abilities[Stamina Cost], BC93)</f>
        <v>5</v>
      </c>
      <c r="BF93" cm="1">
        <f t="array" aca="1" ref="BF93" ca="1">INDEX(Abilities[Stamina Cost], BD93)</f>
        <v>3</v>
      </c>
      <c r="BG93">
        <f t="shared" ca="1" si="53"/>
        <v>2</v>
      </c>
      <c r="BH93">
        <f t="shared" ca="1" si="54"/>
        <v>3</v>
      </c>
      <c r="BI93">
        <f t="shared" ca="1" si="55"/>
        <v>5</v>
      </c>
      <c r="BJ93">
        <f t="shared" ca="1" si="56"/>
        <v>1</v>
      </c>
      <c r="BK93">
        <f t="shared" ca="1" si="57"/>
        <v>1</v>
      </c>
      <c r="BL93" s="18" cm="1">
        <f t="array" aca="1" ref="BL93" ca="1">INDEX(Abilities[Element ID], $BK93)</f>
        <v>4</v>
      </c>
      <c r="BM93" s="18" cm="1">
        <f t="array" aca="1" ref="BM93" ca="1">INDEX(Abilities[Stamina Cost], $BK93)</f>
        <v>5</v>
      </c>
      <c r="BN93" s="18" cm="1">
        <f t="array" aca="1" ref="BN93" ca="1">INDEX(Abilities[Min Damage], $BK93)</f>
        <v>12</v>
      </c>
      <c r="BO93" s="18" cm="1">
        <f t="array" aca="1" ref="BO93" ca="1">INDEX(Abilities[Max Damage], $BK93)</f>
        <v>18</v>
      </c>
      <c r="BP93" s="14">
        <f t="shared" ca="1" si="58"/>
        <v>17.400692659307271</v>
      </c>
      <c r="BQ93" t="str" cm="1">
        <f t="array" aca="1" ref="BQ93" ca="1">INDEX(Abilities[Special Effect], BK93)</f>
        <v>Vampire</v>
      </c>
      <c r="BR93" t="b" cm="1">
        <f t="array" aca="1" ref="BR93" ca="1">RAND() &lt;INDEX(Abilities[Effect Chance], BK93)*AZ93/100</f>
        <v>1</v>
      </c>
      <c r="BS93" t="str">
        <f t="shared" ca="1" si="59"/>
        <v>Vampire</v>
      </c>
      <c r="BT93" s="14">
        <f t="shared" ca="1" si="60"/>
        <v>17.400692659307271</v>
      </c>
      <c r="BU93" t="b">
        <f t="shared" ca="1" si="61"/>
        <v>0</v>
      </c>
      <c r="BV93" t="b">
        <f ca="1">AND(BU93, AS93=COUNTA(Parties[Opponent Party]))</f>
        <v>0</v>
      </c>
      <c r="BW93" s="14" cm="1">
        <f t="array" aca="1" ref="BW93" ca="1">INDEX(ElementMultiplier, AA93, BA93)*100/AY93</f>
        <v>1.5625</v>
      </c>
      <c r="BX93" s="18">
        <f t="shared" ca="1" si="35"/>
        <v>19</v>
      </c>
      <c r="BY93" s="18">
        <f t="shared" ca="1" si="36"/>
        <v>2.5</v>
      </c>
      <c r="BZ93" s="18">
        <f t="shared" ca="1" si="62"/>
        <v>78</v>
      </c>
      <c r="CA93" s="18">
        <f t="shared" ca="1" si="63"/>
        <v>110</v>
      </c>
      <c r="CB93" s="18">
        <f t="shared" ca="1" si="64"/>
        <v>80</v>
      </c>
      <c r="CC93" s="18">
        <f t="shared" ca="1" si="65"/>
        <v>100</v>
      </c>
      <c r="CD93" t="str">
        <f t="shared" ca="1" si="66"/>
        <v/>
      </c>
    </row>
    <row r="94" spans="8:82" x14ac:dyDescent="0.25">
      <c r="H94">
        <f t="shared" ca="1" si="37"/>
        <v>2</v>
      </c>
      <c r="I94" cm="1">
        <f t="array" aca="1" ref="I94" ca="1">IF(H94=H93, I93, INDEX(Parties[Player ID], H94))</f>
        <v>8</v>
      </c>
      <c r="J94" t="str" cm="1">
        <f t="array" aca="1" ref="J94" ca="1">IF(I94=I93,J93, INDEX(Monsters[Name], I94))</f>
        <v>EFUP Gnome (Extrodinary Fantasical Ultra Pretty Gnome)</v>
      </c>
      <c r="K94" cm="1">
        <f t="array" aca="1" ref="K94" ca="1">IF(AND($H94=$H93, CD93=""), AN93, INDEX(Monsters[Health], $I94))</f>
        <v>46.5</v>
      </c>
      <c r="L94" cm="1">
        <f t="array" aca="1" ref="L94" ca="1">IF(AND($H94=$H93, $CD93=""), AO93, INDEX(Monsters[Stamina], $I94))</f>
        <v>130</v>
      </c>
      <c r="M94" s="18" cm="1">
        <f t="array" aca="1" ref="M94" ca="1">IF(AND($H94=$H93, $CD93=""), AP93, INDEX(Monsters[Attack], $I94))</f>
        <v>80</v>
      </c>
      <c r="N94" s="18" cm="1">
        <f t="array" aca="1" ref="N94" ca="1">IF(AND($H94=$H93, $CD93=""), AQ93, INDEX(Monsters[Defense], $I94))</f>
        <v>95</v>
      </c>
      <c r="O94" s="18" cm="1">
        <f t="array" aca="1" ref="O94" ca="1">IF(AND($H94=$H93, $CD93=""), AR93, INDEX(Monsters[Luck], $I94))</f>
        <v>100</v>
      </c>
      <c r="P94" cm="1">
        <f t="array" aca="1" ref="P94" ca="1">IF(I94=I93, P93, MATCH(INDEX(Monsters[Element], I94), Elements, 0))</f>
        <v>2</v>
      </c>
      <c r="Q94" s="4" cm="1">
        <f t="array" aca="1" ref="Q94" ca="1">INDEX(Monsters[Chance to Use 2], I94)</f>
        <v>0.8</v>
      </c>
      <c r="R94" cm="1">
        <f t="array" aca="1" ref="R94" ca="1">INDEX(Monsters[Ability 1 ID], I94)</f>
        <v>14</v>
      </c>
      <c r="S94" cm="1">
        <f t="array" aca="1" ref="S94" ca="1">INDEX(Monsters[Ability 2 ID], I94)</f>
        <v>11</v>
      </c>
      <c r="T94" cm="1">
        <f t="array" aca="1" ref="T94" ca="1">INDEX(Abilities[Stamina Cost], R94)</f>
        <v>20</v>
      </c>
      <c r="U94" cm="1">
        <f t="array" aca="1" ref="U94" ca="1">INDEX(Abilities[Stamina Cost], S94)</f>
        <v>10</v>
      </c>
      <c r="V94">
        <f t="shared" ca="1" si="38"/>
        <v>2</v>
      </c>
      <c r="W94">
        <f t="shared" ca="1" si="39"/>
        <v>10</v>
      </c>
      <c r="X94">
        <f t="shared" ca="1" si="40"/>
        <v>20</v>
      </c>
      <c r="Y94">
        <f t="shared" ca="1" si="41"/>
        <v>2</v>
      </c>
      <c r="Z94">
        <f t="shared" ca="1" si="42"/>
        <v>11</v>
      </c>
      <c r="AA94" s="18" cm="1">
        <f t="array" aca="1" ref="AA94" ca="1">INDEX(Abilities[Element ID], $Z94)</f>
        <v>2</v>
      </c>
      <c r="AB94" s="18" cm="1">
        <f t="array" aca="1" ref="AB94" ca="1">INDEX(Abilities[Stamina Cost], $Z94)</f>
        <v>10</v>
      </c>
      <c r="AC94" s="18" cm="1">
        <f t="array" aca="1" ref="AC94" ca="1">INDEX(Abilities[Min Damage], $Z94)</f>
        <v>10</v>
      </c>
      <c r="AD94" s="18" cm="1">
        <f t="array" aca="1" ref="AD94" ca="1">INDEX(Abilities[Max Damage], $Z94)</f>
        <v>22</v>
      </c>
      <c r="AE94" s="14">
        <f t="shared" ca="1" si="43"/>
        <v>13.252592310596434</v>
      </c>
      <c r="AF94" t="str" cm="1">
        <f t="array" aca="1" ref="AF94" ca="1">INDEX(Abilities[Special Effect], Z94)</f>
        <v>Vampire</v>
      </c>
      <c r="AG94" t="b" cm="1">
        <f t="array" aca="1" ref="AG94" ca="1">RAND() &lt;INDEX(Abilities[Effect Chance], Z94)*O94/100</f>
        <v>0</v>
      </c>
      <c r="AH94" t="str">
        <f t="shared" ca="1" si="44"/>
        <v/>
      </c>
      <c r="AI94" s="14">
        <f t="shared" ca="1" si="45"/>
        <v>13.252592310596434</v>
      </c>
      <c r="AJ94" t="b">
        <f t="shared" ca="1" si="46"/>
        <v>0</v>
      </c>
      <c r="AK94" t="b">
        <f ca="1">AND(AJ94, H94=COUNTA(Parties[Player Party]))</f>
        <v>0</v>
      </c>
      <c r="AL94" s="14" cm="1">
        <f t="array" aca="1" ref="AL94" ca="1">INDEX(ElementMultiplier, BL94, P94)*100/N94</f>
        <v>2.1052631578947367</v>
      </c>
      <c r="AM94" s="14">
        <f t="shared" ca="1" si="34"/>
        <v>16</v>
      </c>
      <c r="AN94" s="18">
        <f t="shared" ca="1" si="47"/>
        <v>30.5</v>
      </c>
      <c r="AO94" s="18">
        <f t="shared" ca="1" si="48"/>
        <v>120</v>
      </c>
      <c r="AP94" s="18">
        <f t="shared" ca="1" si="49"/>
        <v>80</v>
      </c>
      <c r="AQ94" s="18">
        <f t="shared" ca="1" si="50"/>
        <v>95</v>
      </c>
      <c r="AR94" s="18">
        <f t="shared" ca="1" si="51"/>
        <v>100</v>
      </c>
      <c r="AS94">
        <f t="shared" ca="1" si="52"/>
        <v>3</v>
      </c>
      <c r="AT94" cm="1">
        <f t="array" aca="1" ref="AT94" ca="1">IF(AS94=AS93, AT93, INDEX(Parties[Opponent ID], AS94))</f>
        <v>11</v>
      </c>
      <c r="AU94" t="str" cm="1">
        <f t="array" aca="1" ref="AU94" ca="1">IF(AT94=AT93,AU93, INDEX(Monsters[Name], AT94))</f>
        <v>Gneaver</v>
      </c>
      <c r="AV94" cm="1">
        <f t="array" aca="1" ref="AV94" ca="1">IF(AND($AS94=$AS93, $CD93=""), BY93, INDEX(Monsters[Health], $AT94))</f>
        <v>2.5</v>
      </c>
      <c r="AW94" cm="1">
        <f t="array" aca="1" ref="AW94" ca="1">IF(AND($AS94=$AS93, $CD93=""), BZ93, INDEX(Monsters[Stamina], $AT94))</f>
        <v>78</v>
      </c>
      <c r="AX94" s="18" cm="1">
        <f t="array" aca="1" ref="AX94" ca="1">IF(AND($AS94=$AS93, $CD93=""), CA93, INDEX(Monsters[Attack], $AT94))</f>
        <v>110</v>
      </c>
      <c r="AY94" s="18" cm="1">
        <f t="array" aca="1" ref="AY94" ca="1">IF(AND($AS94=$AS93, $CD93=""), CB93, INDEX(Monsters[Defense], $AT94))</f>
        <v>80</v>
      </c>
      <c r="AZ94" s="18" cm="1">
        <f t="array" aca="1" ref="AZ94" ca="1">IF(AND($AS94=$AS93, $CD93=""), CC93, INDEX(Monsters[Luck], $AT94))</f>
        <v>100</v>
      </c>
      <c r="BA94" cm="1">
        <f t="array" aca="1" ref="BA94" ca="1">IF(AT94=AT93, BA93, MATCH(INDEX(Monsters[Element], AT94), Elements, 0))</f>
        <v>4</v>
      </c>
      <c r="BB94" s="4" cm="1">
        <f t="array" aca="1" ref="BB94" ca="1">INDEX(Monsters[Chance to Use 2], AT94)</f>
        <v>0.25</v>
      </c>
      <c r="BC94" cm="1">
        <f t="array" aca="1" ref="BC94" ca="1">INDEX(Monsters[Ability 1 ID], AT94)</f>
        <v>1</v>
      </c>
      <c r="BD94" cm="1">
        <f t="array" aca="1" ref="BD94" ca="1">INDEX(Monsters[Ability 2 ID], AT94)</f>
        <v>2</v>
      </c>
      <c r="BE94" cm="1">
        <f t="array" aca="1" ref="BE94" ca="1">INDEX(Abilities[Stamina Cost], BC94)</f>
        <v>5</v>
      </c>
      <c r="BF94" cm="1">
        <f t="array" aca="1" ref="BF94" ca="1">INDEX(Abilities[Stamina Cost], BD94)</f>
        <v>3</v>
      </c>
      <c r="BG94">
        <f t="shared" ca="1" si="53"/>
        <v>2</v>
      </c>
      <c r="BH94">
        <f t="shared" ca="1" si="54"/>
        <v>3</v>
      </c>
      <c r="BI94">
        <f t="shared" ca="1" si="55"/>
        <v>5</v>
      </c>
      <c r="BJ94">
        <f t="shared" ca="1" si="56"/>
        <v>1</v>
      </c>
      <c r="BK94">
        <f t="shared" ca="1" si="57"/>
        <v>1</v>
      </c>
      <c r="BL94" s="18" cm="1">
        <f t="array" aca="1" ref="BL94" ca="1">INDEX(Abilities[Element ID], $BK94)</f>
        <v>4</v>
      </c>
      <c r="BM94" s="18" cm="1">
        <f t="array" aca="1" ref="BM94" ca="1">INDEX(Abilities[Stamina Cost], $BK94)</f>
        <v>5</v>
      </c>
      <c r="BN94" s="18" cm="1">
        <f t="array" aca="1" ref="BN94" ca="1">INDEX(Abilities[Min Damage], $BK94)</f>
        <v>12</v>
      </c>
      <c r="BO94" s="18" cm="1">
        <f t="array" aca="1" ref="BO94" ca="1">INDEX(Abilities[Max Damage], $BK94)</f>
        <v>18</v>
      </c>
      <c r="BP94" s="14">
        <f t="shared" ca="1" si="58"/>
        <v>15.737959510384892</v>
      </c>
      <c r="BQ94" t="str" cm="1">
        <f t="array" aca="1" ref="BQ94" ca="1">INDEX(Abilities[Special Effect], BK94)</f>
        <v>Vampire</v>
      </c>
      <c r="BR94" t="b" cm="1">
        <f t="array" aca="1" ref="BR94" ca="1">RAND() &lt;INDEX(Abilities[Effect Chance], BK94)*AZ94/100</f>
        <v>0</v>
      </c>
      <c r="BS94" t="str">
        <f t="shared" ca="1" si="59"/>
        <v/>
      </c>
      <c r="BT94" s="14">
        <f t="shared" ca="1" si="60"/>
        <v>15.737959510384892</v>
      </c>
      <c r="BU94" t="b">
        <f t="shared" ca="1" si="61"/>
        <v>1</v>
      </c>
      <c r="BV94" t="b">
        <f ca="1">AND(BU94, AS94=COUNTA(Parties[Opponent Party]))</f>
        <v>1</v>
      </c>
      <c r="BW94" s="14" cm="1">
        <f t="array" aca="1" ref="BW94" ca="1">INDEX(ElementMultiplier, AA94, BA94)*100/AY94</f>
        <v>1.5625</v>
      </c>
      <c r="BX94" s="18">
        <f t="shared" ca="1" si="35"/>
        <v>21</v>
      </c>
      <c r="BY94" s="18">
        <f t="shared" ca="1" si="36"/>
        <v>0</v>
      </c>
      <c r="BZ94" s="18">
        <f t="shared" ca="1" si="62"/>
        <v>73</v>
      </c>
      <c r="CA94" s="18">
        <f t="shared" ca="1" si="63"/>
        <v>110</v>
      </c>
      <c r="CB94" s="18">
        <f t="shared" ca="1" si="64"/>
        <v>80</v>
      </c>
      <c r="CC94" s="18">
        <f t="shared" ca="1" si="65"/>
        <v>100</v>
      </c>
      <c r="CD94" t="str">
        <f t="shared" ca="1" si="66"/>
        <v>Player</v>
      </c>
    </row>
    <row r="95" spans="8:82" x14ac:dyDescent="0.25">
      <c r="H95">
        <f t="shared" ca="1" si="37"/>
        <v>1</v>
      </c>
      <c r="I95" cm="1">
        <f t="array" aca="1" ref="I95" ca="1">IF(H95=H94, I94, INDEX(Parties[Player ID], H95))</f>
        <v>5</v>
      </c>
      <c r="J95" t="str" cm="1">
        <f t="array" aca="1" ref="J95" ca="1">IF(I95=I94,J94, INDEX(Monsters[Name], I95))</f>
        <v>Gunome</v>
      </c>
      <c r="K95" cm="1">
        <f t="array" aca="1" ref="K95" ca="1">IF(AND($H95=$H94, CD94=""), AN94, INDEX(Monsters[Health], $I95))</f>
        <v>55</v>
      </c>
      <c r="L95" cm="1">
        <f t="array" aca="1" ref="L95" ca="1">IF(AND($H95=$H94, $CD94=""), AO94, INDEX(Monsters[Stamina], $I95))</f>
        <v>110</v>
      </c>
      <c r="M95" s="18" cm="1">
        <f t="array" aca="1" ref="M95" ca="1">IF(AND($H95=$H94, $CD94=""), AP94, INDEX(Monsters[Attack], $I95))</f>
        <v>165</v>
      </c>
      <c r="N95" s="18" cm="1">
        <f t="array" aca="1" ref="N95" ca="1">IF(AND($H95=$H94, $CD94=""), AQ94, INDEX(Monsters[Defense], $I95))</f>
        <v>125</v>
      </c>
      <c r="O95" s="18" cm="1">
        <f t="array" aca="1" ref="O95" ca="1">IF(AND($H95=$H94, $CD94=""), AR94, INDEX(Monsters[Luck], $I95))</f>
        <v>110</v>
      </c>
      <c r="P95" cm="1">
        <f t="array" aca="1" ref="P95" ca="1">IF(I95=I94, P94, MATCH(INDEX(Monsters[Element], I95), Elements, 0))</f>
        <v>5</v>
      </c>
      <c r="Q95" s="4" cm="1">
        <f t="array" aca="1" ref="Q95" ca="1">INDEX(Monsters[Chance to Use 2], I95)</f>
        <v>0.4</v>
      </c>
      <c r="R95" cm="1">
        <f t="array" aca="1" ref="R95" ca="1">INDEX(Monsters[Ability 1 ID], I95)</f>
        <v>9</v>
      </c>
      <c r="S95" cm="1">
        <f t="array" aca="1" ref="S95" ca="1">INDEX(Monsters[Ability 2 ID], I95)</f>
        <v>10</v>
      </c>
      <c r="T95" cm="1">
        <f t="array" aca="1" ref="T95" ca="1">INDEX(Abilities[Stamina Cost], R95)</f>
        <v>5</v>
      </c>
      <c r="U95" cm="1">
        <f t="array" aca="1" ref="U95" ca="1">INDEX(Abilities[Stamina Cost], S95)</f>
        <v>12</v>
      </c>
      <c r="V95">
        <f t="shared" ca="1" si="38"/>
        <v>1</v>
      </c>
      <c r="W95">
        <f t="shared" ca="1" si="39"/>
        <v>5</v>
      </c>
      <c r="X95">
        <f t="shared" ca="1" si="40"/>
        <v>12</v>
      </c>
      <c r="Y95">
        <f t="shared" ca="1" si="41"/>
        <v>2</v>
      </c>
      <c r="Z95">
        <f t="shared" ca="1" si="42"/>
        <v>10</v>
      </c>
      <c r="AA95" s="18" cm="1">
        <f t="array" aca="1" ref="AA95" ca="1">INDEX(Abilities[Element ID], $Z95)</f>
        <v>5</v>
      </c>
      <c r="AB95" s="18" cm="1">
        <f t="array" aca="1" ref="AB95" ca="1">INDEX(Abilities[Stamina Cost], $Z95)</f>
        <v>12</v>
      </c>
      <c r="AC95" s="18" cm="1">
        <f t="array" aca="1" ref="AC95" ca="1">INDEX(Abilities[Min Damage], $Z95)</f>
        <v>4</v>
      </c>
      <c r="AD95" s="18" cm="1">
        <f t="array" aca="1" ref="AD95" ca="1">INDEX(Abilities[Max Damage], $Z95)</f>
        <v>10</v>
      </c>
      <c r="AE95" s="14">
        <f t="shared" ca="1" si="43"/>
        <v>10.077786771877605</v>
      </c>
      <c r="AF95" t="str" cm="1">
        <f t="array" aca="1" ref="AF95" ca="1">INDEX(Abilities[Special Effect], Z95)</f>
        <v>Focus</v>
      </c>
      <c r="AG95" t="b" cm="1">
        <f t="array" aca="1" ref="AG95" ca="1">RAND() &lt;INDEX(Abilities[Effect Chance], Z95)*O95/100</f>
        <v>0</v>
      </c>
      <c r="AH95" t="str">
        <f t="shared" ca="1" si="44"/>
        <v/>
      </c>
      <c r="AI95" s="14">
        <f t="shared" ca="1" si="45"/>
        <v>10.077786771877605</v>
      </c>
      <c r="AJ95" t="b">
        <f t="shared" ca="1" si="46"/>
        <v>0</v>
      </c>
      <c r="AK95" t="b">
        <f ca="1">AND(AJ95, H95=COUNTA(Parties[Player Party]))</f>
        <v>0</v>
      </c>
      <c r="AL95" s="14" cm="1">
        <f t="array" aca="1" ref="AL95" ca="1">INDEX(ElementMultiplier, BL95, P95)*100/N95</f>
        <v>1</v>
      </c>
      <c r="AM95" s="14">
        <f t="shared" ca="1" si="34"/>
        <v>4</v>
      </c>
      <c r="AN95" s="18">
        <f t="shared" ca="1" si="47"/>
        <v>51</v>
      </c>
      <c r="AO95" s="18">
        <f t="shared" ca="1" si="48"/>
        <v>98</v>
      </c>
      <c r="AP95" s="18">
        <f t="shared" ca="1" si="49"/>
        <v>165</v>
      </c>
      <c r="AQ95" s="18">
        <f t="shared" ca="1" si="50"/>
        <v>125</v>
      </c>
      <c r="AR95" s="18">
        <f t="shared" ca="1" si="51"/>
        <v>110</v>
      </c>
      <c r="AS95">
        <f t="shared" ca="1" si="52"/>
        <v>1</v>
      </c>
      <c r="AT95" cm="1">
        <f t="array" aca="1" ref="AT95" ca="1">IF(AS95=AS94, AT94, INDEX(Parties[Opponent ID], AS95))</f>
        <v>12</v>
      </c>
      <c r="AU95" t="str" cm="1">
        <f t="array" aca="1" ref="AU95" ca="1">IF(AT95=AT94,AU94, INDEX(Monsters[Name], AT95))</f>
        <v>Gmooose</v>
      </c>
      <c r="AV95" cm="1">
        <f t="array" aca="1" ref="AV95" ca="1">IF(AND($AS95=$AS94, $CD94=""), BY94, INDEX(Monsters[Health], $AT95))</f>
        <v>185</v>
      </c>
      <c r="AW95" cm="1">
        <f t="array" aca="1" ref="AW95" ca="1">IF(AND($AS95=$AS94, $CD94=""), BZ94, INDEX(Monsters[Stamina], $AT95))</f>
        <v>135</v>
      </c>
      <c r="AX95" s="18" cm="1">
        <f t="array" aca="1" ref="AX95" ca="1">IF(AND($AS95=$AS94, $CD94=""), CA94, INDEX(Monsters[Attack], $AT95))</f>
        <v>70</v>
      </c>
      <c r="AY95" s="18" cm="1">
        <f t="array" aca="1" ref="AY95" ca="1">IF(AND($AS95=$AS94, $CD94=""), CB94, INDEX(Monsters[Defense], $AT95))</f>
        <v>115</v>
      </c>
      <c r="AZ95" s="18" cm="1">
        <f t="array" aca="1" ref="AZ95" ca="1">IF(AND($AS95=$AS94, $CD94=""), CC94, INDEX(Monsters[Luck], $AT95))</f>
        <v>100</v>
      </c>
      <c r="BA95" cm="1">
        <f t="array" aca="1" ref="BA95" ca="1">IF(AT95=AT94, BA94, MATCH(INDEX(Monsters[Element], AT95), Elements, 0))</f>
        <v>4</v>
      </c>
      <c r="BB95" s="4" cm="1">
        <f t="array" aca="1" ref="BB95" ca="1">INDEX(Monsters[Chance to Use 2], AT95)</f>
        <v>0.19999999999999996</v>
      </c>
      <c r="BC95" cm="1">
        <f t="array" aca="1" ref="BC95" ca="1">INDEX(Monsters[Ability 1 ID], AT95)</f>
        <v>3</v>
      </c>
      <c r="BD95" cm="1">
        <f t="array" aca="1" ref="BD95" ca="1">INDEX(Monsters[Ability 2 ID], AT95)</f>
        <v>2</v>
      </c>
      <c r="BE95" cm="1">
        <f t="array" aca="1" ref="BE95" ca="1">INDEX(Abilities[Stamina Cost], BC95)</f>
        <v>3</v>
      </c>
      <c r="BF95" cm="1">
        <f t="array" aca="1" ref="BF95" ca="1">INDEX(Abilities[Stamina Cost], BD95)</f>
        <v>3</v>
      </c>
      <c r="BG95">
        <f t="shared" ca="1" si="53"/>
        <v>1</v>
      </c>
      <c r="BH95">
        <f t="shared" ca="1" si="54"/>
        <v>3</v>
      </c>
      <c r="BI95">
        <f t="shared" ca="1" si="55"/>
        <v>3</v>
      </c>
      <c r="BJ95">
        <f t="shared" ca="1" si="56"/>
        <v>1</v>
      </c>
      <c r="BK95">
        <f t="shared" ca="1" si="57"/>
        <v>3</v>
      </c>
      <c r="BL95" s="18" cm="1">
        <f t="array" aca="1" ref="BL95" ca="1">INDEX(Abilities[Element ID], $BK95)</f>
        <v>4</v>
      </c>
      <c r="BM95" s="18" cm="1">
        <f t="array" aca="1" ref="BM95" ca="1">INDEX(Abilities[Stamina Cost], $BK95)</f>
        <v>3</v>
      </c>
      <c r="BN95" s="18" cm="1">
        <f t="array" aca="1" ref="BN95" ca="1">INDEX(Abilities[Min Damage], $BK95)</f>
        <v>4</v>
      </c>
      <c r="BO95" s="18" cm="1">
        <f t="array" aca="1" ref="BO95" ca="1">INDEX(Abilities[Max Damage], $BK95)</f>
        <v>8</v>
      </c>
      <c r="BP95" s="14">
        <f t="shared" ca="1" si="58"/>
        <v>4.241478995784469</v>
      </c>
      <c r="BQ95" t="str" cm="1">
        <f t="array" aca="1" ref="BQ95" ca="1">INDEX(Abilities[Special Effect], BK95)</f>
        <v>Fortify</v>
      </c>
      <c r="BR95" t="b" cm="1">
        <f t="array" aca="1" ref="BR95" ca="1">RAND() &lt;INDEX(Abilities[Effect Chance], BK95)*AZ95/100</f>
        <v>1</v>
      </c>
      <c r="BS95" t="str">
        <f t="shared" ca="1" si="59"/>
        <v>Fortify</v>
      </c>
      <c r="BT95" s="14">
        <f t="shared" ca="1" si="60"/>
        <v>4.241478995784469</v>
      </c>
      <c r="BU95" t="b">
        <f t="shared" ca="1" si="61"/>
        <v>0</v>
      </c>
      <c r="BV95" t="b">
        <f ca="1">AND(BU95, AS95=COUNTA(Parties[Opponent Party]))</f>
        <v>0</v>
      </c>
      <c r="BW95" s="14" cm="1">
        <f t="array" aca="1" ref="BW95" ca="1">INDEX(ElementMultiplier, AA95, BA95)*100/AY95</f>
        <v>1.3043478260869565</v>
      </c>
      <c r="BX95" s="18">
        <f t="shared" ca="1" si="35"/>
        <v>13</v>
      </c>
      <c r="BY95" s="18">
        <f t="shared" ca="1" si="36"/>
        <v>172</v>
      </c>
      <c r="BZ95" s="18">
        <f t="shared" ca="1" si="62"/>
        <v>132</v>
      </c>
      <c r="CA95" s="18">
        <f t="shared" ca="1" si="63"/>
        <v>70</v>
      </c>
      <c r="CB95" s="18">
        <f t="shared" ca="1" si="64"/>
        <v>127</v>
      </c>
      <c r="CC95" s="18">
        <f t="shared" ca="1" si="65"/>
        <v>100</v>
      </c>
      <c r="CD95" t="str">
        <f t="shared" ca="1" si="66"/>
        <v/>
      </c>
    </row>
    <row r="96" spans="8:82" x14ac:dyDescent="0.25">
      <c r="H96">
        <f t="shared" ca="1" si="37"/>
        <v>1</v>
      </c>
      <c r="I96" cm="1">
        <f t="array" aca="1" ref="I96" ca="1">IF(H96=H95, I95, INDEX(Parties[Player ID], H96))</f>
        <v>5</v>
      </c>
      <c r="J96" t="str" cm="1">
        <f t="array" aca="1" ref="J96" ca="1">IF(I96=I95,J95, INDEX(Monsters[Name], I96))</f>
        <v>Gunome</v>
      </c>
      <c r="K96" cm="1">
        <f t="array" aca="1" ref="K96" ca="1">IF(AND($H96=$H95, CD95=""), AN95, INDEX(Monsters[Health], $I96))</f>
        <v>51</v>
      </c>
      <c r="L96" cm="1">
        <f t="array" aca="1" ref="L96" ca="1">IF(AND($H96=$H95, $CD95=""), AO95, INDEX(Monsters[Stamina], $I96))</f>
        <v>98</v>
      </c>
      <c r="M96" s="18" cm="1">
        <f t="array" aca="1" ref="M96" ca="1">IF(AND($H96=$H95, $CD95=""), AP95, INDEX(Monsters[Attack], $I96))</f>
        <v>165</v>
      </c>
      <c r="N96" s="18" cm="1">
        <f t="array" aca="1" ref="N96" ca="1">IF(AND($H96=$H95, $CD95=""), AQ95, INDEX(Monsters[Defense], $I96))</f>
        <v>125</v>
      </c>
      <c r="O96" s="18" cm="1">
        <f t="array" aca="1" ref="O96" ca="1">IF(AND($H96=$H95, $CD95=""), AR95, INDEX(Monsters[Luck], $I96))</f>
        <v>110</v>
      </c>
      <c r="P96" cm="1">
        <f t="array" aca="1" ref="P96" ca="1">IF(I96=I95, P95, MATCH(INDEX(Monsters[Element], I96), Elements, 0))</f>
        <v>5</v>
      </c>
      <c r="Q96" s="4" cm="1">
        <f t="array" aca="1" ref="Q96" ca="1">INDEX(Monsters[Chance to Use 2], I96)</f>
        <v>0.4</v>
      </c>
      <c r="R96" cm="1">
        <f t="array" aca="1" ref="R96" ca="1">INDEX(Monsters[Ability 1 ID], I96)</f>
        <v>9</v>
      </c>
      <c r="S96" cm="1">
        <f t="array" aca="1" ref="S96" ca="1">INDEX(Monsters[Ability 2 ID], I96)</f>
        <v>10</v>
      </c>
      <c r="T96" cm="1">
        <f t="array" aca="1" ref="T96" ca="1">INDEX(Abilities[Stamina Cost], R96)</f>
        <v>5</v>
      </c>
      <c r="U96" cm="1">
        <f t="array" aca="1" ref="U96" ca="1">INDEX(Abilities[Stamina Cost], S96)</f>
        <v>12</v>
      </c>
      <c r="V96">
        <f t="shared" ca="1" si="38"/>
        <v>1</v>
      </c>
      <c r="W96">
        <f t="shared" ca="1" si="39"/>
        <v>5</v>
      </c>
      <c r="X96">
        <f t="shared" ca="1" si="40"/>
        <v>12</v>
      </c>
      <c r="Y96">
        <f t="shared" ca="1" si="41"/>
        <v>1</v>
      </c>
      <c r="Z96">
        <f t="shared" ca="1" si="42"/>
        <v>9</v>
      </c>
      <c r="AA96" s="18" cm="1">
        <f t="array" aca="1" ref="AA96" ca="1">INDEX(Abilities[Element ID], $Z96)</f>
        <v>5</v>
      </c>
      <c r="AB96" s="18" cm="1">
        <f t="array" aca="1" ref="AB96" ca="1">INDEX(Abilities[Stamina Cost], $Z96)</f>
        <v>5</v>
      </c>
      <c r="AC96" s="18" cm="1">
        <f t="array" aca="1" ref="AC96" ca="1">INDEX(Abilities[Min Damage], $Z96)</f>
        <v>11</v>
      </c>
      <c r="AD96" s="18" cm="1">
        <f t="array" aca="1" ref="AD96" ca="1">INDEX(Abilities[Max Damage], $Z96)</f>
        <v>16</v>
      </c>
      <c r="AE96" s="14">
        <f t="shared" ca="1" si="43"/>
        <v>21.091911643671505</v>
      </c>
      <c r="AF96" t="str" cm="1">
        <f t="array" aca="1" ref="AF96" ca="1">INDEX(Abilities[Special Effect], Z96)</f>
        <v>Vampire</v>
      </c>
      <c r="AG96" t="b" cm="1">
        <f t="array" aca="1" ref="AG96" ca="1">RAND() &lt;INDEX(Abilities[Effect Chance], Z96)*O96/100</f>
        <v>1</v>
      </c>
      <c r="AH96" t="str">
        <f t="shared" ca="1" si="44"/>
        <v>Vampire</v>
      </c>
      <c r="AI96" s="14">
        <f t="shared" ca="1" si="45"/>
        <v>21.091911643671505</v>
      </c>
      <c r="AJ96" t="b">
        <f t="shared" ca="1" si="46"/>
        <v>0</v>
      </c>
      <c r="AK96" t="b">
        <f ca="1">AND(AJ96, H96=COUNTA(Parties[Player Party]))</f>
        <v>0</v>
      </c>
      <c r="AL96" s="14" cm="1">
        <f t="array" aca="1" ref="AL96" ca="1">INDEX(ElementMultiplier, BL96, P96)*100/N96</f>
        <v>1</v>
      </c>
      <c r="AM96" s="14">
        <f t="shared" ca="1" si="34"/>
        <v>4</v>
      </c>
      <c r="AN96" s="18">
        <f t="shared" ca="1" si="47"/>
        <v>59.5</v>
      </c>
      <c r="AO96" s="18">
        <f t="shared" ca="1" si="48"/>
        <v>93</v>
      </c>
      <c r="AP96" s="18">
        <f t="shared" ca="1" si="49"/>
        <v>165</v>
      </c>
      <c r="AQ96" s="18">
        <f t="shared" ca="1" si="50"/>
        <v>125</v>
      </c>
      <c r="AR96" s="18">
        <f t="shared" ca="1" si="51"/>
        <v>110</v>
      </c>
      <c r="AS96">
        <f t="shared" ca="1" si="52"/>
        <v>1</v>
      </c>
      <c r="AT96" cm="1">
        <f t="array" aca="1" ref="AT96" ca="1">IF(AS96=AS95, AT95, INDEX(Parties[Opponent ID], AS96))</f>
        <v>12</v>
      </c>
      <c r="AU96" t="str" cm="1">
        <f t="array" aca="1" ref="AU96" ca="1">IF(AT96=AT95,AU95, INDEX(Monsters[Name], AT96))</f>
        <v>Gmooose</v>
      </c>
      <c r="AV96" cm="1">
        <f t="array" aca="1" ref="AV96" ca="1">IF(AND($AS96=$AS95, $CD95=""), BY95, INDEX(Monsters[Health], $AT96))</f>
        <v>172</v>
      </c>
      <c r="AW96" cm="1">
        <f t="array" aca="1" ref="AW96" ca="1">IF(AND($AS96=$AS95, $CD95=""), BZ95, INDEX(Monsters[Stamina], $AT96))</f>
        <v>132</v>
      </c>
      <c r="AX96" s="18" cm="1">
        <f t="array" aca="1" ref="AX96" ca="1">IF(AND($AS96=$AS95, $CD95=""), CA95, INDEX(Monsters[Attack], $AT96))</f>
        <v>70</v>
      </c>
      <c r="AY96" s="18" cm="1">
        <f t="array" aca="1" ref="AY96" ca="1">IF(AND($AS96=$AS95, $CD95=""), CB95, INDEX(Monsters[Defense], $AT96))</f>
        <v>127</v>
      </c>
      <c r="AZ96" s="18" cm="1">
        <f t="array" aca="1" ref="AZ96" ca="1">IF(AND($AS96=$AS95, $CD95=""), CC95, INDEX(Monsters[Luck], $AT96))</f>
        <v>100</v>
      </c>
      <c r="BA96" cm="1">
        <f t="array" aca="1" ref="BA96" ca="1">IF(AT96=AT95, BA95, MATCH(INDEX(Monsters[Element], AT96), Elements, 0))</f>
        <v>4</v>
      </c>
      <c r="BB96" s="4" cm="1">
        <f t="array" aca="1" ref="BB96" ca="1">INDEX(Monsters[Chance to Use 2], AT96)</f>
        <v>0.19999999999999996</v>
      </c>
      <c r="BC96" cm="1">
        <f t="array" aca="1" ref="BC96" ca="1">INDEX(Monsters[Ability 1 ID], AT96)</f>
        <v>3</v>
      </c>
      <c r="BD96" cm="1">
        <f t="array" aca="1" ref="BD96" ca="1">INDEX(Monsters[Ability 2 ID], AT96)</f>
        <v>2</v>
      </c>
      <c r="BE96" cm="1">
        <f t="array" aca="1" ref="BE96" ca="1">INDEX(Abilities[Stamina Cost], BC96)</f>
        <v>3</v>
      </c>
      <c r="BF96" cm="1">
        <f t="array" aca="1" ref="BF96" ca="1">INDEX(Abilities[Stamina Cost], BD96)</f>
        <v>3</v>
      </c>
      <c r="BG96">
        <f t="shared" ca="1" si="53"/>
        <v>1</v>
      </c>
      <c r="BH96">
        <f t="shared" ca="1" si="54"/>
        <v>3</v>
      </c>
      <c r="BI96">
        <f t="shared" ca="1" si="55"/>
        <v>3</v>
      </c>
      <c r="BJ96">
        <f t="shared" ca="1" si="56"/>
        <v>1</v>
      </c>
      <c r="BK96">
        <f t="shared" ca="1" si="57"/>
        <v>3</v>
      </c>
      <c r="BL96" s="18" cm="1">
        <f t="array" aca="1" ref="BL96" ca="1">INDEX(Abilities[Element ID], $BK96)</f>
        <v>4</v>
      </c>
      <c r="BM96" s="18" cm="1">
        <f t="array" aca="1" ref="BM96" ca="1">INDEX(Abilities[Stamina Cost], $BK96)</f>
        <v>3</v>
      </c>
      <c r="BN96" s="18" cm="1">
        <f t="array" aca="1" ref="BN96" ca="1">INDEX(Abilities[Min Damage], $BK96)</f>
        <v>4</v>
      </c>
      <c r="BO96" s="18" cm="1">
        <f t="array" aca="1" ref="BO96" ca="1">INDEX(Abilities[Max Damage], $BK96)</f>
        <v>8</v>
      </c>
      <c r="BP96" s="14">
        <f t="shared" ca="1" si="58"/>
        <v>4.2141341605078866</v>
      </c>
      <c r="BQ96" t="str" cm="1">
        <f t="array" aca="1" ref="BQ96" ca="1">INDEX(Abilities[Special Effect], BK96)</f>
        <v>Fortify</v>
      </c>
      <c r="BR96" t="b" cm="1">
        <f t="array" aca="1" ref="BR96" ca="1">RAND() &lt;INDEX(Abilities[Effect Chance], BK96)*AZ96/100</f>
        <v>1</v>
      </c>
      <c r="BS96" t="str">
        <f t="shared" ca="1" si="59"/>
        <v>Fortify</v>
      </c>
      <c r="BT96" s="14">
        <f t="shared" ca="1" si="60"/>
        <v>4.2141341605078866</v>
      </c>
      <c r="BU96" t="b">
        <f t="shared" ca="1" si="61"/>
        <v>0</v>
      </c>
      <c r="BV96" t="b">
        <f ca="1">AND(BU96, AS96=COUNTA(Parties[Opponent Party]))</f>
        <v>0</v>
      </c>
      <c r="BW96" s="14" cm="1">
        <f t="array" aca="1" ref="BW96" ca="1">INDEX(ElementMultiplier, AA96, BA96)*100/AY96</f>
        <v>1.1811023622047243</v>
      </c>
      <c r="BX96" s="18">
        <f t="shared" ca="1" si="35"/>
        <v>25</v>
      </c>
      <c r="BY96" s="18">
        <f t="shared" ca="1" si="36"/>
        <v>147</v>
      </c>
      <c r="BZ96" s="18">
        <f t="shared" ca="1" si="62"/>
        <v>129</v>
      </c>
      <c r="CA96" s="18">
        <f t="shared" ca="1" si="63"/>
        <v>70</v>
      </c>
      <c r="CB96" s="18">
        <f t="shared" ca="1" si="64"/>
        <v>140</v>
      </c>
      <c r="CC96" s="18">
        <f t="shared" ca="1" si="65"/>
        <v>100</v>
      </c>
      <c r="CD96" t="str">
        <f t="shared" ca="1" si="66"/>
        <v/>
      </c>
    </row>
    <row r="97" spans="8:82" x14ac:dyDescent="0.25">
      <c r="H97">
        <f t="shared" ca="1" si="37"/>
        <v>1</v>
      </c>
      <c r="I97" cm="1">
        <f t="array" aca="1" ref="I97" ca="1">IF(H97=H96, I96, INDEX(Parties[Player ID], H97))</f>
        <v>5</v>
      </c>
      <c r="J97" t="str" cm="1">
        <f t="array" aca="1" ref="J97" ca="1">IF(I97=I96,J96, INDEX(Monsters[Name], I97))</f>
        <v>Gunome</v>
      </c>
      <c r="K97" cm="1">
        <f t="array" aca="1" ref="K97" ca="1">IF(AND($H97=$H96, CD96=""), AN96, INDEX(Monsters[Health], $I97))</f>
        <v>59.5</v>
      </c>
      <c r="L97" cm="1">
        <f t="array" aca="1" ref="L97" ca="1">IF(AND($H97=$H96, $CD96=""), AO96, INDEX(Monsters[Stamina], $I97))</f>
        <v>93</v>
      </c>
      <c r="M97" s="18" cm="1">
        <f t="array" aca="1" ref="M97" ca="1">IF(AND($H97=$H96, $CD96=""), AP96, INDEX(Monsters[Attack], $I97))</f>
        <v>165</v>
      </c>
      <c r="N97" s="18" cm="1">
        <f t="array" aca="1" ref="N97" ca="1">IF(AND($H97=$H96, $CD96=""), AQ96, INDEX(Monsters[Defense], $I97))</f>
        <v>125</v>
      </c>
      <c r="O97" s="18" cm="1">
        <f t="array" aca="1" ref="O97" ca="1">IF(AND($H97=$H96, $CD96=""), AR96, INDEX(Monsters[Luck], $I97))</f>
        <v>110</v>
      </c>
      <c r="P97" cm="1">
        <f t="array" aca="1" ref="P97" ca="1">IF(I97=I96, P96, MATCH(INDEX(Monsters[Element], I97), Elements, 0))</f>
        <v>5</v>
      </c>
      <c r="Q97" s="4" cm="1">
        <f t="array" aca="1" ref="Q97" ca="1">INDEX(Monsters[Chance to Use 2], I97)</f>
        <v>0.4</v>
      </c>
      <c r="R97" cm="1">
        <f t="array" aca="1" ref="R97" ca="1">INDEX(Monsters[Ability 1 ID], I97)</f>
        <v>9</v>
      </c>
      <c r="S97" cm="1">
        <f t="array" aca="1" ref="S97" ca="1">INDEX(Monsters[Ability 2 ID], I97)</f>
        <v>10</v>
      </c>
      <c r="T97" cm="1">
        <f t="array" aca="1" ref="T97" ca="1">INDEX(Abilities[Stamina Cost], R97)</f>
        <v>5</v>
      </c>
      <c r="U97" cm="1">
        <f t="array" aca="1" ref="U97" ca="1">INDEX(Abilities[Stamina Cost], S97)</f>
        <v>12</v>
      </c>
      <c r="V97">
        <f t="shared" ca="1" si="38"/>
        <v>1</v>
      </c>
      <c r="W97">
        <f t="shared" ca="1" si="39"/>
        <v>5</v>
      </c>
      <c r="X97">
        <f t="shared" ca="1" si="40"/>
        <v>12</v>
      </c>
      <c r="Y97">
        <f t="shared" ca="1" si="41"/>
        <v>2</v>
      </c>
      <c r="Z97">
        <f t="shared" ca="1" si="42"/>
        <v>10</v>
      </c>
      <c r="AA97" s="18" cm="1">
        <f t="array" aca="1" ref="AA97" ca="1">INDEX(Abilities[Element ID], $Z97)</f>
        <v>5</v>
      </c>
      <c r="AB97" s="18" cm="1">
        <f t="array" aca="1" ref="AB97" ca="1">INDEX(Abilities[Stamina Cost], $Z97)</f>
        <v>12</v>
      </c>
      <c r="AC97" s="18" cm="1">
        <f t="array" aca="1" ref="AC97" ca="1">INDEX(Abilities[Min Damage], $Z97)</f>
        <v>4</v>
      </c>
      <c r="AD97" s="18" cm="1">
        <f t="array" aca="1" ref="AD97" ca="1">INDEX(Abilities[Max Damage], $Z97)</f>
        <v>10</v>
      </c>
      <c r="AE97" s="14">
        <f t="shared" ca="1" si="43"/>
        <v>10.513730620988133</v>
      </c>
      <c r="AF97" t="str" cm="1">
        <f t="array" aca="1" ref="AF97" ca="1">INDEX(Abilities[Special Effect], Z97)</f>
        <v>Focus</v>
      </c>
      <c r="AG97" t="b" cm="1">
        <f t="array" aca="1" ref="AG97" ca="1">RAND() &lt;INDEX(Abilities[Effect Chance], Z97)*O97/100</f>
        <v>1</v>
      </c>
      <c r="AH97" t="str">
        <f t="shared" ca="1" si="44"/>
        <v>Focus</v>
      </c>
      <c r="AI97" s="14">
        <f t="shared" ca="1" si="45"/>
        <v>10.513730620988133</v>
      </c>
      <c r="AJ97" t="b">
        <f t="shared" ca="1" si="46"/>
        <v>0</v>
      </c>
      <c r="AK97" t="b">
        <f ca="1">AND(AJ97, H97=COUNTA(Parties[Player Party]))</f>
        <v>0</v>
      </c>
      <c r="AL97" s="14" cm="1">
        <f t="array" aca="1" ref="AL97" ca="1">INDEX(ElementMultiplier, BL97, P97)*100/N97</f>
        <v>1</v>
      </c>
      <c r="AM97" s="14">
        <f t="shared" ca="1" si="34"/>
        <v>4</v>
      </c>
      <c r="AN97" s="18">
        <f t="shared" ca="1" si="47"/>
        <v>55.5</v>
      </c>
      <c r="AO97" s="18">
        <f t="shared" ca="1" si="48"/>
        <v>81</v>
      </c>
      <c r="AP97" s="18">
        <f t="shared" ca="1" si="49"/>
        <v>182</v>
      </c>
      <c r="AQ97" s="18">
        <f t="shared" ca="1" si="50"/>
        <v>125</v>
      </c>
      <c r="AR97" s="18">
        <f t="shared" ca="1" si="51"/>
        <v>110</v>
      </c>
      <c r="AS97">
        <f t="shared" ca="1" si="52"/>
        <v>1</v>
      </c>
      <c r="AT97" cm="1">
        <f t="array" aca="1" ref="AT97" ca="1">IF(AS97=AS96, AT96, INDEX(Parties[Opponent ID], AS97))</f>
        <v>12</v>
      </c>
      <c r="AU97" t="str" cm="1">
        <f t="array" aca="1" ref="AU97" ca="1">IF(AT97=AT96,AU96, INDEX(Monsters[Name], AT97))</f>
        <v>Gmooose</v>
      </c>
      <c r="AV97" cm="1">
        <f t="array" aca="1" ref="AV97" ca="1">IF(AND($AS97=$AS96, $CD96=""), BY96, INDEX(Monsters[Health], $AT97))</f>
        <v>147</v>
      </c>
      <c r="AW97" cm="1">
        <f t="array" aca="1" ref="AW97" ca="1">IF(AND($AS97=$AS96, $CD96=""), BZ96, INDEX(Monsters[Stamina], $AT97))</f>
        <v>129</v>
      </c>
      <c r="AX97" s="18" cm="1">
        <f t="array" aca="1" ref="AX97" ca="1">IF(AND($AS97=$AS96, $CD96=""), CA96, INDEX(Monsters[Attack], $AT97))</f>
        <v>70</v>
      </c>
      <c r="AY97" s="18" cm="1">
        <f t="array" aca="1" ref="AY97" ca="1">IF(AND($AS97=$AS96, $CD96=""), CB96, INDEX(Monsters[Defense], $AT97))</f>
        <v>140</v>
      </c>
      <c r="AZ97" s="18" cm="1">
        <f t="array" aca="1" ref="AZ97" ca="1">IF(AND($AS97=$AS96, $CD96=""), CC96, INDEX(Monsters[Luck], $AT97))</f>
        <v>100</v>
      </c>
      <c r="BA97" cm="1">
        <f t="array" aca="1" ref="BA97" ca="1">IF(AT97=AT96, BA96, MATCH(INDEX(Monsters[Element], AT97), Elements, 0))</f>
        <v>4</v>
      </c>
      <c r="BB97" s="4" cm="1">
        <f t="array" aca="1" ref="BB97" ca="1">INDEX(Monsters[Chance to Use 2], AT97)</f>
        <v>0.19999999999999996</v>
      </c>
      <c r="BC97" cm="1">
        <f t="array" aca="1" ref="BC97" ca="1">INDEX(Monsters[Ability 1 ID], AT97)</f>
        <v>3</v>
      </c>
      <c r="BD97" cm="1">
        <f t="array" aca="1" ref="BD97" ca="1">INDEX(Monsters[Ability 2 ID], AT97)</f>
        <v>2</v>
      </c>
      <c r="BE97" cm="1">
        <f t="array" aca="1" ref="BE97" ca="1">INDEX(Abilities[Stamina Cost], BC97)</f>
        <v>3</v>
      </c>
      <c r="BF97" cm="1">
        <f t="array" aca="1" ref="BF97" ca="1">INDEX(Abilities[Stamina Cost], BD97)</f>
        <v>3</v>
      </c>
      <c r="BG97">
        <f t="shared" ca="1" si="53"/>
        <v>1</v>
      </c>
      <c r="BH97">
        <f t="shared" ca="1" si="54"/>
        <v>3</v>
      </c>
      <c r="BI97">
        <f t="shared" ca="1" si="55"/>
        <v>3</v>
      </c>
      <c r="BJ97">
        <f t="shared" ca="1" si="56"/>
        <v>1</v>
      </c>
      <c r="BK97">
        <f t="shared" ca="1" si="57"/>
        <v>3</v>
      </c>
      <c r="BL97" s="18" cm="1">
        <f t="array" aca="1" ref="BL97" ca="1">INDEX(Abilities[Element ID], $BK97)</f>
        <v>4</v>
      </c>
      <c r="BM97" s="18" cm="1">
        <f t="array" aca="1" ref="BM97" ca="1">INDEX(Abilities[Stamina Cost], $BK97)</f>
        <v>3</v>
      </c>
      <c r="BN97" s="18" cm="1">
        <f t="array" aca="1" ref="BN97" ca="1">INDEX(Abilities[Min Damage], $BK97)</f>
        <v>4</v>
      </c>
      <c r="BO97" s="18" cm="1">
        <f t="array" aca="1" ref="BO97" ca="1">INDEX(Abilities[Max Damage], $BK97)</f>
        <v>8</v>
      </c>
      <c r="BP97" s="14">
        <f t="shared" ca="1" si="58"/>
        <v>3.8693897766552023</v>
      </c>
      <c r="BQ97" t="str" cm="1">
        <f t="array" aca="1" ref="BQ97" ca="1">INDEX(Abilities[Special Effect], BK97)</f>
        <v>Fortify</v>
      </c>
      <c r="BR97" t="b" cm="1">
        <f t="array" aca="1" ref="BR97" ca="1">RAND() &lt;INDEX(Abilities[Effect Chance], BK97)*AZ97/100</f>
        <v>1</v>
      </c>
      <c r="BS97" t="str">
        <f t="shared" ca="1" si="59"/>
        <v>Fortify</v>
      </c>
      <c r="BT97" s="14">
        <f t="shared" ca="1" si="60"/>
        <v>3.8693897766552023</v>
      </c>
      <c r="BU97" t="b">
        <f t="shared" ca="1" si="61"/>
        <v>0</v>
      </c>
      <c r="BV97" t="b">
        <f ca="1">AND(BU97, AS97=COUNTA(Parties[Opponent Party]))</f>
        <v>0</v>
      </c>
      <c r="BW97" s="14" cm="1">
        <f t="array" aca="1" ref="BW97" ca="1">INDEX(ElementMultiplier, AA97, BA97)*100/AY97</f>
        <v>1.0714285714285714</v>
      </c>
      <c r="BX97" s="18">
        <f t="shared" ca="1" si="35"/>
        <v>11</v>
      </c>
      <c r="BY97" s="18">
        <f t="shared" ca="1" si="36"/>
        <v>136</v>
      </c>
      <c r="BZ97" s="18">
        <f t="shared" ca="1" si="62"/>
        <v>126</v>
      </c>
      <c r="CA97" s="18">
        <f t="shared" ca="1" si="63"/>
        <v>70</v>
      </c>
      <c r="CB97" s="18">
        <f t="shared" ca="1" si="64"/>
        <v>154</v>
      </c>
      <c r="CC97" s="18">
        <f t="shared" ca="1" si="65"/>
        <v>100</v>
      </c>
      <c r="CD97" t="str">
        <f t="shared" ca="1" si="66"/>
        <v/>
      </c>
    </row>
    <row r="98" spans="8:82" x14ac:dyDescent="0.25">
      <c r="H98">
        <f t="shared" ca="1" si="37"/>
        <v>1</v>
      </c>
      <c r="I98" cm="1">
        <f t="array" aca="1" ref="I98" ca="1">IF(H98=H97, I97, INDEX(Parties[Player ID], H98))</f>
        <v>5</v>
      </c>
      <c r="J98" t="str" cm="1">
        <f t="array" aca="1" ref="J98" ca="1">IF(I98=I97,J97, INDEX(Monsters[Name], I98))</f>
        <v>Gunome</v>
      </c>
      <c r="K98" cm="1">
        <f t="array" aca="1" ref="K98" ca="1">IF(AND($H98=$H97, CD97=""), AN97, INDEX(Monsters[Health], $I98))</f>
        <v>55.5</v>
      </c>
      <c r="L98" cm="1">
        <f t="array" aca="1" ref="L98" ca="1">IF(AND($H98=$H97, $CD97=""), AO97, INDEX(Monsters[Stamina], $I98))</f>
        <v>81</v>
      </c>
      <c r="M98" s="18" cm="1">
        <f t="array" aca="1" ref="M98" ca="1">IF(AND($H98=$H97, $CD97=""), AP97, INDEX(Monsters[Attack], $I98))</f>
        <v>182</v>
      </c>
      <c r="N98" s="18" cm="1">
        <f t="array" aca="1" ref="N98" ca="1">IF(AND($H98=$H97, $CD97=""), AQ97, INDEX(Monsters[Defense], $I98))</f>
        <v>125</v>
      </c>
      <c r="O98" s="18" cm="1">
        <f t="array" aca="1" ref="O98" ca="1">IF(AND($H98=$H97, $CD97=""), AR97, INDEX(Monsters[Luck], $I98))</f>
        <v>110</v>
      </c>
      <c r="P98" cm="1">
        <f t="array" aca="1" ref="P98" ca="1">IF(I98=I97, P97, MATCH(INDEX(Monsters[Element], I98), Elements, 0))</f>
        <v>5</v>
      </c>
      <c r="Q98" s="4" cm="1">
        <f t="array" aca="1" ref="Q98" ca="1">INDEX(Monsters[Chance to Use 2], I98)</f>
        <v>0.4</v>
      </c>
      <c r="R98" cm="1">
        <f t="array" aca="1" ref="R98" ca="1">INDEX(Monsters[Ability 1 ID], I98)</f>
        <v>9</v>
      </c>
      <c r="S98" cm="1">
        <f t="array" aca="1" ref="S98" ca="1">INDEX(Monsters[Ability 2 ID], I98)</f>
        <v>10</v>
      </c>
      <c r="T98" cm="1">
        <f t="array" aca="1" ref="T98" ca="1">INDEX(Abilities[Stamina Cost], R98)</f>
        <v>5</v>
      </c>
      <c r="U98" cm="1">
        <f t="array" aca="1" ref="U98" ca="1">INDEX(Abilities[Stamina Cost], S98)</f>
        <v>12</v>
      </c>
      <c r="V98">
        <f t="shared" ca="1" si="38"/>
        <v>1</v>
      </c>
      <c r="W98">
        <f t="shared" ca="1" si="39"/>
        <v>5</v>
      </c>
      <c r="X98">
        <f t="shared" ca="1" si="40"/>
        <v>12</v>
      </c>
      <c r="Y98">
        <f t="shared" ca="1" si="41"/>
        <v>2</v>
      </c>
      <c r="Z98">
        <f t="shared" ca="1" si="42"/>
        <v>10</v>
      </c>
      <c r="AA98" s="18" cm="1">
        <f t="array" aca="1" ref="AA98" ca="1">INDEX(Abilities[Element ID], $Z98)</f>
        <v>5</v>
      </c>
      <c r="AB98" s="18" cm="1">
        <f t="array" aca="1" ref="AB98" ca="1">INDEX(Abilities[Stamina Cost], $Z98)</f>
        <v>12</v>
      </c>
      <c r="AC98" s="18" cm="1">
        <f t="array" aca="1" ref="AC98" ca="1">INDEX(Abilities[Min Damage], $Z98)</f>
        <v>4</v>
      </c>
      <c r="AD98" s="18" cm="1">
        <f t="array" aca="1" ref="AD98" ca="1">INDEX(Abilities[Max Damage], $Z98)</f>
        <v>10</v>
      </c>
      <c r="AE98" s="14">
        <f t="shared" ca="1" si="43"/>
        <v>16.250032764351786</v>
      </c>
      <c r="AF98" t="str" cm="1">
        <f t="array" aca="1" ref="AF98" ca="1">INDEX(Abilities[Special Effect], Z98)</f>
        <v>Focus</v>
      </c>
      <c r="AG98" t="b" cm="1">
        <f t="array" aca="1" ref="AG98" ca="1">RAND() &lt;INDEX(Abilities[Effect Chance], Z98)*O98/100</f>
        <v>0</v>
      </c>
      <c r="AH98" t="str">
        <f t="shared" ca="1" si="44"/>
        <v/>
      </c>
      <c r="AI98" s="14">
        <f t="shared" ca="1" si="45"/>
        <v>16.250032764351786</v>
      </c>
      <c r="AJ98" t="b">
        <f t="shared" ca="1" si="46"/>
        <v>0</v>
      </c>
      <c r="AK98" t="b">
        <f ca="1">AND(AJ98, H98=COUNTA(Parties[Player Party]))</f>
        <v>0</v>
      </c>
      <c r="AL98" s="14" cm="1">
        <f t="array" aca="1" ref="AL98" ca="1">INDEX(ElementMultiplier, BL98, P98)*100/N98</f>
        <v>1</v>
      </c>
      <c r="AM98" s="14">
        <f t="shared" ca="1" si="34"/>
        <v>4</v>
      </c>
      <c r="AN98" s="18">
        <f t="shared" ca="1" si="47"/>
        <v>51.5</v>
      </c>
      <c r="AO98" s="18">
        <f t="shared" ca="1" si="48"/>
        <v>69</v>
      </c>
      <c r="AP98" s="18">
        <f t="shared" ca="1" si="49"/>
        <v>182</v>
      </c>
      <c r="AQ98" s="18">
        <f t="shared" ca="1" si="50"/>
        <v>125</v>
      </c>
      <c r="AR98" s="18">
        <f t="shared" ca="1" si="51"/>
        <v>110</v>
      </c>
      <c r="AS98">
        <f t="shared" ca="1" si="52"/>
        <v>1</v>
      </c>
      <c r="AT98" cm="1">
        <f t="array" aca="1" ref="AT98" ca="1">IF(AS98=AS97, AT97, INDEX(Parties[Opponent ID], AS98))</f>
        <v>12</v>
      </c>
      <c r="AU98" t="str" cm="1">
        <f t="array" aca="1" ref="AU98" ca="1">IF(AT98=AT97,AU97, INDEX(Monsters[Name], AT98))</f>
        <v>Gmooose</v>
      </c>
      <c r="AV98" cm="1">
        <f t="array" aca="1" ref="AV98" ca="1">IF(AND($AS98=$AS97, $CD97=""), BY97, INDEX(Monsters[Health], $AT98))</f>
        <v>136</v>
      </c>
      <c r="AW98" cm="1">
        <f t="array" aca="1" ref="AW98" ca="1">IF(AND($AS98=$AS97, $CD97=""), BZ97, INDEX(Monsters[Stamina], $AT98))</f>
        <v>126</v>
      </c>
      <c r="AX98" s="18" cm="1">
        <f t="array" aca="1" ref="AX98" ca="1">IF(AND($AS98=$AS97, $CD97=""), CA97, INDEX(Monsters[Attack], $AT98))</f>
        <v>70</v>
      </c>
      <c r="AY98" s="18" cm="1">
        <f t="array" aca="1" ref="AY98" ca="1">IF(AND($AS98=$AS97, $CD97=""), CB97, INDEX(Monsters[Defense], $AT98))</f>
        <v>154</v>
      </c>
      <c r="AZ98" s="18" cm="1">
        <f t="array" aca="1" ref="AZ98" ca="1">IF(AND($AS98=$AS97, $CD97=""), CC97, INDEX(Monsters[Luck], $AT98))</f>
        <v>100</v>
      </c>
      <c r="BA98" cm="1">
        <f t="array" aca="1" ref="BA98" ca="1">IF(AT98=AT97, BA97, MATCH(INDEX(Monsters[Element], AT98), Elements, 0))</f>
        <v>4</v>
      </c>
      <c r="BB98" s="4" cm="1">
        <f t="array" aca="1" ref="BB98" ca="1">INDEX(Monsters[Chance to Use 2], AT98)</f>
        <v>0.19999999999999996</v>
      </c>
      <c r="BC98" cm="1">
        <f t="array" aca="1" ref="BC98" ca="1">INDEX(Monsters[Ability 1 ID], AT98)</f>
        <v>3</v>
      </c>
      <c r="BD98" cm="1">
        <f t="array" aca="1" ref="BD98" ca="1">INDEX(Monsters[Ability 2 ID], AT98)</f>
        <v>2</v>
      </c>
      <c r="BE98" cm="1">
        <f t="array" aca="1" ref="BE98" ca="1">INDEX(Abilities[Stamina Cost], BC98)</f>
        <v>3</v>
      </c>
      <c r="BF98" cm="1">
        <f t="array" aca="1" ref="BF98" ca="1">INDEX(Abilities[Stamina Cost], BD98)</f>
        <v>3</v>
      </c>
      <c r="BG98">
        <f t="shared" ca="1" si="53"/>
        <v>1</v>
      </c>
      <c r="BH98">
        <f t="shared" ca="1" si="54"/>
        <v>3</v>
      </c>
      <c r="BI98">
        <f t="shared" ca="1" si="55"/>
        <v>3</v>
      </c>
      <c r="BJ98">
        <f t="shared" ca="1" si="56"/>
        <v>1</v>
      </c>
      <c r="BK98">
        <f t="shared" ca="1" si="57"/>
        <v>3</v>
      </c>
      <c r="BL98" s="18" cm="1">
        <f t="array" aca="1" ref="BL98" ca="1">INDEX(Abilities[Element ID], $BK98)</f>
        <v>4</v>
      </c>
      <c r="BM98" s="18" cm="1">
        <f t="array" aca="1" ref="BM98" ca="1">INDEX(Abilities[Stamina Cost], $BK98)</f>
        <v>3</v>
      </c>
      <c r="BN98" s="18" cm="1">
        <f t="array" aca="1" ref="BN98" ca="1">INDEX(Abilities[Min Damage], $BK98)</f>
        <v>4</v>
      </c>
      <c r="BO98" s="18" cm="1">
        <f t="array" aca="1" ref="BO98" ca="1">INDEX(Abilities[Max Damage], $BK98)</f>
        <v>8</v>
      </c>
      <c r="BP98" s="14">
        <f t="shared" ca="1" si="58"/>
        <v>4.1791563112446548</v>
      </c>
      <c r="BQ98" t="str" cm="1">
        <f t="array" aca="1" ref="BQ98" ca="1">INDEX(Abilities[Special Effect], BK98)</f>
        <v>Fortify</v>
      </c>
      <c r="BR98" t="b" cm="1">
        <f t="array" aca="1" ref="BR98" ca="1">RAND() &lt;INDEX(Abilities[Effect Chance], BK98)*AZ98/100</f>
        <v>1</v>
      </c>
      <c r="BS98" t="str">
        <f t="shared" ca="1" si="59"/>
        <v>Fortify</v>
      </c>
      <c r="BT98" s="14">
        <f t="shared" ca="1" si="60"/>
        <v>4.1791563112446548</v>
      </c>
      <c r="BU98" t="b">
        <f t="shared" ca="1" si="61"/>
        <v>0</v>
      </c>
      <c r="BV98" t="b">
        <f ca="1">AND(BU98, AS98=COUNTA(Parties[Opponent Party]))</f>
        <v>0</v>
      </c>
      <c r="BW98" s="14" cm="1">
        <f t="array" aca="1" ref="BW98" ca="1">INDEX(ElementMultiplier, AA98, BA98)*100/AY98</f>
        <v>0.97402597402597402</v>
      </c>
      <c r="BX98" s="18">
        <f t="shared" ca="1" si="35"/>
        <v>16</v>
      </c>
      <c r="BY98" s="18">
        <f t="shared" ca="1" si="36"/>
        <v>120</v>
      </c>
      <c r="BZ98" s="18">
        <f t="shared" ca="1" si="62"/>
        <v>123</v>
      </c>
      <c r="CA98" s="18">
        <f t="shared" ca="1" si="63"/>
        <v>70</v>
      </c>
      <c r="CB98" s="18">
        <f t="shared" ca="1" si="64"/>
        <v>169</v>
      </c>
      <c r="CC98" s="18">
        <f t="shared" ca="1" si="65"/>
        <v>100</v>
      </c>
      <c r="CD98" t="str">
        <f t="shared" ca="1" si="66"/>
        <v/>
      </c>
    </row>
    <row r="99" spans="8:82" x14ac:dyDescent="0.25">
      <c r="H99">
        <f t="shared" ca="1" si="37"/>
        <v>1</v>
      </c>
      <c r="I99" cm="1">
        <f t="array" aca="1" ref="I99" ca="1">IF(H99=H98, I98, INDEX(Parties[Player ID], H99))</f>
        <v>5</v>
      </c>
      <c r="J99" t="str" cm="1">
        <f t="array" aca="1" ref="J99" ca="1">IF(I99=I98,J98, INDEX(Monsters[Name], I99))</f>
        <v>Gunome</v>
      </c>
      <c r="K99" cm="1">
        <f t="array" aca="1" ref="K99" ca="1">IF(AND($H99=$H98, CD98=""), AN98, INDEX(Monsters[Health], $I99))</f>
        <v>51.5</v>
      </c>
      <c r="L99" cm="1">
        <f t="array" aca="1" ref="L99" ca="1">IF(AND($H99=$H98, $CD98=""), AO98, INDEX(Monsters[Stamina], $I99))</f>
        <v>69</v>
      </c>
      <c r="M99" s="18" cm="1">
        <f t="array" aca="1" ref="M99" ca="1">IF(AND($H99=$H98, $CD98=""), AP98, INDEX(Monsters[Attack], $I99))</f>
        <v>182</v>
      </c>
      <c r="N99" s="18" cm="1">
        <f t="array" aca="1" ref="N99" ca="1">IF(AND($H99=$H98, $CD98=""), AQ98, INDEX(Monsters[Defense], $I99))</f>
        <v>125</v>
      </c>
      <c r="O99" s="18" cm="1">
        <f t="array" aca="1" ref="O99" ca="1">IF(AND($H99=$H98, $CD98=""), AR98, INDEX(Monsters[Luck], $I99))</f>
        <v>110</v>
      </c>
      <c r="P99" cm="1">
        <f t="array" aca="1" ref="P99" ca="1">IF(I99=I98, P98, MATCH(INDEX(Monsters[Element], I99), Elements, 0))</f>
        <v>5</v>
      </c>
      <c r="Q99" s="4" cm="1">
        <f t="array" aca="1" ref="Q99" ca="1">INDEX(Monsters[Chance to Use 2], I99)</f>
        <v>0.4</v>
      </c>
      <c r="R99" cm="1">
        <f t="array" aca="1" ref="R99" ca="1">INDEX(Monsters[Ability 1 ID], I99)</f>
        <v>9</v>
      </c>
      <c r="S99" cm="1">
        <f t="array" aca="1" ref="S99" ca="1">INDEX(Monsters[Ability 2 ID], I99)</f>
        <v>10</v>
      </c>
      <c r="T99" cm="1">
        <f t="array" aca="1" ref="T99" ca="1">INDEX(Abilities[Stamina Cost], R99)</f>
        <v>5</v>
      </c>
      <c r="U99" cm="1">
        <f t="array" aca="1" ref="U99" ca="1">INDEX(Abilities[Stamina Cost], S99)</f>
        <v>12</v>
      </c>
      <c r="V99">
        <f t="shared" ca="1" si="38"/>
        <v>1</v>
      </c>
      <c r="W99">
        <f t="shared" ca="1" si="39"/>
        <v>5</v>
      </c>
      <c r="X99">
        <f t="shared" ca="1" si="40"/>
        <v>12</v>
      </c>
      <c r="Y99">
        <f t="shared" ca="1" si="41"/>
        <v>1</v>
      </c>
      <c r="Z99">
        <f t="shared" ca="1" si="42"/>
        <v>9</v>
      </c>
      <c r="AA99" s="18" cm="1">
        <f t="array" aca="1" ref="AA99" ca="1">INDEX(Abilities[Element ID], $Z99)</f>
        <v>5</v>
      </c>
      <c r="AB99" s="18" cm="1">
        <f t="array" aca="1" ref="AB99" ca="1">INDEX(Abilities[Stamina Cost], $Z99)</f>
        <v>5</v>
      </c>
      <c r="AC99" s="18" cm="1">
        <f t="array" aca="1" ref="AC99" ca="1">INDEX(Abilities[Min Damage], $Z99)</f>
        <v>11</v>
      </c>
      <c r="AD99" s="18" cm="1">
        <f t="array" aca="1" ref="AD99" ca="1">INDEX(Abilities[Max Damage], $Z99)</f>
        <v>16</v>
      </c>
      <c r="AE99" s="14">
        <f t="shared" ca="1" si="43"/>
        <v>25.983485978587659</v>
      </c>
      <c r="AF99" t="str" cm="1">
        <f t="array" aca="1" ref="AF99" ca="1">INDEX(Abilities[Special Effect], Z99)</f>
        <v>Vampire</v>
      </c>
      <c r="AG99" t="b" cm="1">
        <f t="array" aca="1" ref="AG99" ca="1">RAND() &lt;INDEX(Abilities[Effect Chance], Z99)*O99/100</f>
        <v>1</v>
      </c>
      <c r="AH99" t="str">
        <f t="shared" ca="1" si="44"/>
        <v>Vampire</v>
      </c>
      <c r="AI99" s="14">
        <f t="shared" ca="1" si="45"/>
        <v>25.983485978587659</v>
      </c>
      <c r="AJ99" t="b">
        <f t="shared" ca="1" si="46"/>
        <v>0</v>
      </c>
      <c r="AK99" t="b">
        <f ca="1">AND(AJ99, H99=COUNTA(Parties[Player Party]))</f>
        <v>0</v>
      </c>
      <c r="AL99" s="14" cm="1">
        <f t="array" aca="1" ref="AL99" ca="1">INDEX(ElementMultiplier, BL99, P99)*100/N99</f>
        <v>1</v>
      </c>
      <c r="AM99" s="14">
        <f t="shared" ca="1" si="34"/>
        <v>4</v>
      </c>
      <c r="AN99" s="18">
        <f t="shared" ca="1" si="47"/>
        <v>59</v>
      </c>
      <c r="AO99" s="18">
        <f t="shared" ca="1" si="48"/>
        <v>64</v>
      </c>
      <c r="AP99" s="18">
        <f t="shared" ca="1" si="49"/>
        <v>182</v>
      </c>
      <c r="AQ99" s="18">
        <f t="shared" ca="1" si="50"/>
        <v>125</v>
      </c>
      <c r="AR99" s="18">
        <f t="shared" ca="1" si="51"/>
        <v>110</v>
      </c>
      <c r="AS99">
        <f t="shared" ca="1" si="52"/>
        <v>1</v>
      </c>
      <c r="AT99" cm="1">
        <f t="array" aca="1" ref="AT99" ca="1">IF(AS99=AS98, AT98, INDEX(Parties[Opponent ID], AS99))</f>
        <v>12</v>
      </c>
      <c r="AU99" t="str" cm="1">
        <f t="array" aca="1" ref="AU99" ca="1">IF(AT99=AT98,AU98, INDEX(Monsters[Name], AT99))</f>
        <v>Gmooose</v>
      </c>
      <c r="AV99" cm="1">
        <f t="array" aca="1" ref="AV99" ca="1">IF(AND($AS99=$AS98, $CD98=""), BY98, INDEX(Monsters[Health], $AT99))</f>
        <v>120</v>
      </c>
      <c r="AW99" cm="1">
        <f t="array" aca="1" ref="AW99" ca="1">IF(AND($AS99=$AS98, $CD98=""), BZ98, INDEX(Monsters[Stamina], $AT99))</f>
        <v>123</v>
      </c>
      <c r="AX99" s="18" cm="1">
        <f t="array" aca="1" ref="AX99" ca="1">IF(AND($AS99=$AS98, $CD98=""), CA98, INDEX(Monsters[Attack], $AT99))</f>
        <v>70</v>
      </c>
      <c r="AY99" s="18" cm="1">
        <f t="array" aca="1" ref="AY99" ca="1">IF(AND($AS99=$AS98, $CD98=""), CB98, INDEX(Monsters[Defense], $AT99))</f>
        <v>169</v>
      </c>
      <c r="AZ99" s="18" cm="1">
        <f t="array" aca="1" ref="AZ99" ca="1">IF(AND($AS99=$AS98, $CD98=""), CC98, INDEX(Monsters[Luck], $AT99))</f>
        <v>100</v>
      </c>
      <c r="BA99" cm="1">
        <f t="array" aca="1" ref="BA99" ca="1">IF(AT99=AT98, BA98, MATCH(INDEX(Monsters[Element], AT99), Elements, 0))</f>
        <v>4</v>
      </c>
      <c r="BB99" s="4" cm="1">
        <f t="array" aca="1" ref="BB99" ca="1">INDEX(Monsters[Chance to Use 2], AT99)</f>
        <v>0.19999999999999996</v>
      </c>
      <c r="BC99" cm="1">
        <f t="array" aca="1" ref="BC99" ca="1">INDEX(Monsters[Ability 1 ID], AT99)</f>
        <v>3</v>
      </c>
      <c r="BD99" cm="1">
        <f t="array" aca="1" ref="BD99" ca="1">INDEX(Monsters[Ability 2 ID], AT99)</f>
        <v>2</v>
      </c>
      <c r="BE99" cm="1">
        <f t="array" aca="1" ref="BE99" ca="1">INDEX(Abilities[Stamina Cost], BC99)</f>
        <v>3</v>
      </c>
      <c r="BF99" cm="1">
        <f t="array" aca="1" ref="BF99" ca="1">INDEX(Abilities[Stamina Cost], BD99)</f>
        <v>3</v>
      </c>
      <c r="BG99">
        <f t="shared" ca="1" si="53"/>
        <v>1</v>
      </c>
      <c r="BH99">
        <f t="shared" ca="1" si="54"/>
        <v>3</v>
      </c>
      <c r="BI99">
        <f t="shared" ca="1" si="55"/>
        <v>3</v>
      </c>
      <c r="BJ99">
        <f t="shared" ca="1" si="56"/>
        <v>1</v>
      </c>
      <c r="BK99">
        <f t="shared" ca="1" si="57"/>
        <v>3</v>
      </c>
      <c r="BL99" s="18" cm="1">
        <f t="array" aca="1" ref="BL99" ca="1">INDEX(Abilities[Element ID], $BK99)</f>
        <v>4</v>
      </c>
      <c r="BM99" s="18" cm="1">
        <f t="array" aca="1" ref="BM99" ca="1">INDEX(Abilities[Stamina Cost], $BK99)</f>
        <v>3</v>
      </c>
      <c r="BN99" s="18" cm="1">
        <f t="array" aca="1" ref="BN99" ca="1">INDEX(Abilities[Min Damage], $BK99)</f>
        <v>4</v>
      </c>
      <c r="BO99" s="18" cm="1">
        <f t="array" aca="1" ref="BO99" ca="1">INDEX(Abilities[Max Damage], $BK99)</f>
        <v>8</v>
      </c>
      <c r="BP99" s="14">
        <f t="shared" ca="1" si="58"/>
        <v>4.1062509594993637</v>
      </c>
      <c r="BQ99" t="str" cm="1">
        <f t="array" aca="1" ref="BQ99" ca="1">INDEX(Abilities[Special Effect], BK99)</f>
        <v>Fortify</v>
      </c>
      <c r="BR99" t="b" cm="1">
        <f t="array" aca="1" ref="BR99" ca="1">RAND() &lt;INDEX(Abilities[Effect Chance], BK99)*AZ99/100</f>
        <v>1</v>
      </c>
      <c r="BS99" t="str">
        <f t="shared" ca="1" si="59"/>
        <v>Fortify</v>
      </c>
      <c r="BT99" s="14">
        <f t="shared" ca="1" si="60"/>
        <v>4.1062509594993637</v>
      </c>
      <c r="BU99" t="b">
        <f t="shared" ca="1" si="61"/>
        <v>0</v>
      </c>
      <c r="BV99" t="b">
        <f ca="1">AND(BU99, AS99=COUNTA(Parties[Opponent Party]))</f>
        <v>0</v>
      </c>
      <c r="BW99" s="14" cm="1">
        <f t="array" aca="1" ref="BW99" ca="1">INDEX(ElementMultiplier, AA99, BA99)*100/AY99</f>
        <v>0.8875739644970414</v>
      </c>
      <c r="BX99" s="18">
        <f t="shared" ca="1" si="35"/>
        <v>23</v>
      </c>
      <c r="BY99" s="18">
        <f t="shared" ca="1" si="36"/>
        <v>97</v>
      </c>
      <c r="BZ99" s="18">
        <f t="shared" ca="1" si="62"/>
        <v>120</v>
      </c>
      <c r="CA99" s="18">
        <f t="shared" ca="1" si="63"/>
        <v>70</v>
      </c>
      <c r="CB99" s="18">
        <f t="shared" ca="1" si="64"/>
        <v>186</v>
      </c>
      <c r="CC99" s="18">
        <f t="shared" ca="1" si="65"/>
        <v>100</v>
      </c>
      <c r="CD99" t="str">
        <f t="shared" ca="1" si="66"/>
        <v/>
      </c>
    </row>
    <row r="100" spans="8:82" x14ac:dyDescent="0.25">
      <c r="H100">
        <f t="shared" ca="1" si="37"/>
        <v>1</v>
      </c>
      <c r="I100" cm="1">
        <f t="array" aca="1" ref="I100" ca="1">IF(H100=H99, I99, INDEX(Parties[Player ID], H100))</f>
        <v>5</v>
      </c>
      <c r="J100" t="str" cm="1">
        <f t="array" aca="1" ref="J100" ca="1">IF(I100=I99,J99, INDEX(Monsters[Name], I100))</f>
        <v>Gunome</v>
      </c>
      <c r="K100" cm="1">
        <f t="array" aca="1" ref="K100" ca="1">IF(AND($H100=$H99, CD99=""), AN99, INDEX(Monsters[Health], $I100))</f>
        <v>59</v>
      </c>
      <c r="L100" cm="1">
        <f t="array" aca="1" ref="L100" ca="1">IF(AND($H100=$H99, $CD99=""), AO99, INDEX(Monsters[Stamina], $I100))</f>
        <v>64</v>
      </c>
      <c r="M100" s="18" cm="1">
        <f t="array" aca="1" ref="M100" ca="1">IF(AND($H100=$H99, $CD99=""), AP99, INDEX(Monsters[Attack], $I100))</f>
        <v>182</v>
      </c>
      <c r="N100" s="18" cm="1">
        <f t="array" aca="1" ref="N100" ca="1">IF(AND($H100=$H99, $CD99=""), AQ99, INDEX(Monsters[Defense], $I100))</f>
        <v>125</v>
      </c>
      <c r="O100" s="18" cm="1">
        <f t="array" aca="1" ref="O100" ca="1">IF(AND($H100=$H99, $CD99=""), AR99, INDEX(Monsters[Luck], $I100))</f>
        <v>110</v>
      </c>
      <c r="P100" cm="1">
        <f t="array" aca="1" ref="P100" ca="1">IF(I100=I99, P99, MATCH(INDEX(Monsters[Element], I100), Elements, 0))</f>
        <v>5</v>
      </c>
      <c r="Q100" s="4" cm="1">
        <f t="array" aca="1" ref="Q100" ca="1">INDEX(Monsters[Chance to Use 2], I100)</f>
        <v>0.4</v>
      </c>
      <c r="R100" cm="1">
        <f t="array" aca="1" ref="R100" ca="1">INDEX(Monsters[Ability 1 ID], I100)</f>
        <v>9</v>
      </c>
      <c r="S100" cm="1">
        <f t="array" aca="1" ref="S100" ca="1">INDEX(Monsters[Ability 2 ID], I100)</f>
        <v>10</v>
      </c>
      <c r="T100" cm="1">
        <f t="array" aca="1" ref="T100" ca="1">INDEX(Abilities[Stamina Cost], R100)</f>
        <v>5</v>
      </c>
      <c r="U100" cm="1">
        <f t="array" aca="1" ref="U100" ca="1">INDEX(Abilities[Stamina Cost], S100)</f>
        <v>12</v>
      </c>
      <c r="V100">
        <f t="shared" ca="1" si="38"/>
        <v>1</v>
      </c>
      <c r="W100">
        <f t="shared" ca="1" si="39"/>
        <v>5</v>
      </c>
      <c r="X100">
        <f t="shared" ca="1" si="40"/>
        <v>12</v>
      </c>
      <c r="Y100">
        <f t="shared" ca="1" si="41"/>
        <v>2</v>
      </c>
      <c r="Z100">
        <f t="shared" ca="1" si="42"/>
        <v>10</v>
      </c>
      <c r="AA100" s="18" cm="1">
        <f t="array" aca="1" ref="AA100" ca="1">INDEX(Abilities[Element ID], $Z100)</f>
        <v>5</v>
      </c>
      <c r="AB100" s="18" cm="1">
        <f t="array" aca="1" ref="AB100" ca="1">INDEX(Abilities[Stamina Cost], $Z100)</f>
        <v>12</v>
      </c>
      <c r="AC100" s="18" cm="1">
        <f t="array" aca="1" ref="AC100" ca="1">INDEX(Abilities[Min Damage], $Z100)</f>
        <v>4</v>
      </c>
      <c r="AD100" s="18" cm="1">
        <f t="array" aca="1" ref="AD100" ca="1">INDEX(Abilities[Max Damage], $Z100)</f>
        <v>10</v>
      </c>
      <c r="AE100" s="14">
        <f t="shared" ca="1" si="43"/>
        <v>12.901758567305951</v>
      </c>
      <c r="AF100" t="str" cm="1">
        <f t="array" aca="1" ref="AF100" ca="1">INDEX(Abilities[Special Effect], Z100)</f>
        <v>Focus</v>
      </c>
      <c r="AG100" t="b" cm="1">
        <f t="array" aca="1" ref="AG100" ca="1">RAND() &lt;INDEX(Abilities[Effect Chance], Z100)*O100/100</f>
        <v>0</v>
      </c>
      <c r="AH100" t="str">
        <f t="shared" ca="1" si="44"/>
        <v/>
      </c>
      <c r="AI100" s="14">
        <f t="shared" ca="1" si="45"/>
        <v>12.901758567305951</v>
      </c>
      <c r="AJ100" t="b">
        <f t="shared" ca="1" si="46"/>
        <v>0</v>
      </c>
      <c r="AK100" t="b">
        <f ca="1">AND(AJ100, H100=COUNTA(Parties[Player Party]))</f>
        <v>0</v>
      </c>
      <c r="AL100" s="14" cm="1">
        <f t="array" aca="1" ref="AL100" ca="1">INDEX(ElementMultiplier, BL100, P100)*100/N100</f>
        <v>1</v>
      </c>
      <c r="AM100" s="14">
        <f t="shared" ca="1" si="34"/>
        <v>4</v>
      </c>
      <c r="AN100" s="18">
        <f t="shared" ca="1" si="47"/>
        <v>55</v>
      </c>
      <c r="AO100" s="18">
        <f t="shared" ca="1" si="48"/>
        <v>52</v>
      </c>
      <c r="AP100" s="18">
        <f t="shared" ca="1" si="49"/>
        <v>182</v>
      </c>
      <c r="AQ100" s="18">
        <f t="shared" ca="1" si="50"/>
        <v>125</v>
      </c>
      <c r="AR100" s="18">
        <f t="shared" ca="1" si="51"/>
        <v>110</v>
      </c>
      <c r="AS100">
        <f t="shared" ca="1" si="52"/>
        <v>1</v>
      </c>
      <c r="AT100" cm="1">
        <f t="array" aca="1" ref="AT100" ca="1">IF(AS100=AS99, AT99, INDEX(Parties[Opponent ID], AS100))</f>
        <v>12</v>
      </c>
      <c r="AU100" t="str" cm="1">
        <f t="array" aca="1" ref="AU100" ca="1">IF(AT100=AT99,AU99, INDEX(Monsters[Name], AT100))</f>
        <v>Gmooose</v>
      </c>
      <c r="AV100" cm="1">
        <f t="array" aca="1" ref="AV100" ca="1">IF(AND($AS100=$AS99, $CD99=""), BY99, INDEX(Monsters[Health], $AT100))</f>
        <v>97</v>
      </c>
      <c r="AW100" cm="1">
        <f t="array" aca="1" ref="AW100" ca="1">IF(AND($AS100=$AS99, $CD99=""), BZ99, INDEX(Monsters[Stamina], $AT100))</f>
        <v>120</v>
      </c>
      <c r="AX100" s="18" cm="1">
        <f t="array" aca="1" ref="AX100" ca="1">IF(AND($AS100=$AS99, $CD99=""), CA99, INDEX(Monsters[Attack], $AT100))</f>
        <v>70</v>
      </c>
      <c r="AY100" s="18" cm="1">
        <f t="array" aca="1" ref="AY100" ca="1">IF(AND($AS100=$AS99, $CD99=""), CB99, INDEX(Monsters[Defense], $AT100))</f>
        <v>186</v>
      </c>
      <c r="AZ100" s="18" cm="1">
        <f t="array" aca="1" ref="AZ100" ca="1">IF(AND($AS100=$AS99, $CD99=""), CC99, INDEX(Monsters[Luck], $AT100))</f>
        <v>100</v>
      </c>
      <c r="BA100" cm="1">
        <f t="array" aca="1" ref="BA100" ca="1">IF(AT100=AT99, BA99, MATCH(INDEX(Monsters[Element], AT100), Elements, 0))</f>
        <v>4</v>
      </c>
      <c r="BB100" s="4" cm="1">
        <f t="array" aca="1" ref="BB100" ca="1">INDEX(Monsters[Chance to Use 2], AT100)</f>
        <v>0.19999999999999996</v>
      </c>
      <c r="BC100" cm="1">
        <f t="array" aca="1" ref="BC100" ca="1">INDEX(Monsters[Ability 1 ID], AT100)</f>
        <v>3</v>
      </c>
      <c r="BD100" cm="1">
        <f t="array" aca="1" ref="BD100" ca="1">INDEX(Monsters[Ability 2 ID], AT100)</f>
        <v>2</v>
      </c>
      <c r="BE100" cm="1">
        <f t="array" aca="1" ref="BE100" ca="1">INDEX(Abilities[Stamina Cost], BC100)</f>
        <v>3</v>
      </c>
      <c r="BF100" cm="1">
        <f t="array" aca="1" ref="BF100" ca="1">INDEX(Abilities[Stamina Cost], BD100)</f>
        <v>3</v>
      </c>
      <c r="BG100">
        <f t="shared" ca="1" si="53"/>
        <v>1</v>
      </c>
      <c r="BH100">
        <f t="shared" ca="1" si="54"/>
        <v>3</v>
      </c>
      <c r="BI100">
        <f t="shared" ca="1" si="55"/>
        <v>3</v>
      </c>
      <c r="BJ100">
        <f t="shared" ca="1" si="56"/>
        <v>1</v>
      </c>
      <c r="BK100">
        <f t="shared" ca="1" si="57"/>
        <v>3</v>
      </c>
      <c r="BL100" s="18" cm="1">
        <f t="array" aca="1" ref="BL100" ca="1">INDEX(Abilities[Element ID], $BK100)</f>
        <v>4</v>
      </c>
      <c r="BM100" s="18" cm="1">
        <f t="array" aca="1" ref="BM100" ca="1">INDEX(Abilities[Stamina Cost], $BK100)</f>
        <v>3</v>
      </c>
      <c r="BN100" s="18" cm="1">
        <f t="array" aca="1" ref="BN100" ca="1">INDEX(Abilities[Min Damage], $BK100)</f>
        <v>4</v>
      </c>
      <c r="BO100" s="18" cm="1">
        <f t="array" aca="1" ref="BO100" ca="1">INDEX(Abilities[Max Damage], $BK100)</f>
        <v>8</v>
      </c>
      <c r="BP100" s="14">
        <f t="shared" ca="1" si="58"/>
        <v>3.8334572078473492</v>
      </c>
      <c r="BQ100" t="str" cm="1">
        <f t="array" aca="1" ref="BQ100" ca="1">INDEX(Abilities[Special Effect], BK100)</f>
        <v>Fortify</v>
      </c>
      <c r="BR100" t="b" cm="1">
        <f t="array" aca="1" ref="BR100" ca="1">RAND() &lt;INDEX(Abilities[Effect Chance], BK100)*AZ100/100</f>
        <v>1</v>
      </c>
      <c r="BS100" t="str">
        <f t="shared" ca="1" si="59"/>
        <v>Fortify</v>
      </c>
      <c r="BT100" s="14">
        <f t="shared" ca="1" si="60"/>
        <v>3.8334572078473492</v>
      </c>
      <c r="BU100" t="b">
        <f t="shared" ca="1" si="61"/>
        <v>0</v>
      </c>
      <c r="BV100" t="b">
        <f ca="1">AND(BU100, AS100=COUNTA(Parties[Opponent Party]))</f>
        <v>0</v>
      </c>
      <c r="BW100" s="14" cm="1">
        <f t="array" aca="1" ref="BW100" ca="1">INDEX(ElementMultiplier, AA100, BA100)*100/AY100</f>
        <v>0.80645161290322576</v>
      </c>
      <c r="BX100" s="18">
        <f t="shared" ca="1" si="35"/>
        <v>10</v>
      </c>
      <c r="BY100" s="18">
        <f t="shared" ca="1" si="36"/>
        <v>87</v>
      </c>
      <c r="BZ100" s="18">
        <f t="shared" ca="1" si="62"/>
        <v>117</v>
      </c>
      <c r="CA100" s="18">
        <f t="shared" ca="1" si="63"/>
        <v>70</v>
      </c>
      <c r="CB100" s="18">
        <f t="shared" ca="1" si="64"/>
        <v>205</v>
      </c>
      <c r="CC100" s="18">
        <f t="shared" ca="1" si="65"/>
        <v>100</v>
      </c>
      <c r="CD100" t="str">
        <f t="shared" ca="1" si="66"/>
        <v/>
      </c>
    </row>
    <row r="101" spans="8:82" x14ac:dyDescent="0.25">
      <c r="H101">
        <f t="shared" ca="1" si="37"/>
        <v>1</v>
      </c>
      <c r="I101" cm="1">
        <f t="array" aca="1" ref="I101" ca="1">IF(H101=H100, I100, INDEX(Parties[Player ID], H101))</f>
        <v>5</v>
      </c>
      <c r="J101" t="str" cm="1">
        <f t="array" aca="1" ref="J101" ca="1">IF(I101=I100,J100, INDEX(Monsters[Name], I101))</f>
        <v>Gunome</v>
      </c>
      <c r="K101" cm="1">
        <f t="array" aca="1" ref="K101" ca="1">IF(AND($H101=$H100, CD100=""), AN100, INDEX(Monsters[Health], $I101))</f>
        <v>55</v>
      </c>
      <c r="L101" cm="1">
        <f t="array" aca="1" ref="L101" ca="1">IF(AND($H101=$H100, $CD100=""), AO100, INDEX(Monsters[Stamina], $I101))</f>
        <v>52</v>
      </c>
      <c r="M101" s="18" cm="1">
        <f t="array" aca="1" ref="M101" ca="1">IF(AND($H101=$H100, $CD100=""), AP100, INDEX(Monsters[Attack], $I101))</f>
        <v>182</v>
      </c>
      <c r="N101" s="18" cm="1">
        <f t="array" aca="1" ref="N101" ca="1">IF(AND($H101=$H100, $CD100=""), AQ100, INDEX(Monsters[Defense], $I101))</f>
        <v>125</v>
      </c>
      <c r="O101" s="18" cm="1">
        <f t="array" aca="1" ref="O101" ca="1">IF(AND($H101=$H100, $CD100=""), AR100, INDEX(Monsters[Luck], $I101))</f>
        <v>110</v>
      </c>
      <c r="P101" cm="1">
        <f t="array" aca="1" ref="P101" ca="1">IF(I101=I100, P100, MATCH(INDEX(Monsters[Element], I101), Elements, 0))</f>
        <v>5</v>
      </c>
      <c r="Q101" s="4" cm="1">
        <f t="array" aca="1" ref="Q101" ca="1">INDEX(Monsters[Chance to Use 2], I101)</f>
        <v>0.4</v>
      </c>
      <c r="R101" cm="1">
        <f t="array" aca="1" ref="R101" ca="1">INDEX(Monsters[Ability 1 ID], I101)</f>
        <v>9</v>
      </c>
      <c r="S101" cm="1">
        <f t="array" aca="1" ref="S101" ca="1">INDEX(Monsters[Ability 2 ID], I101)</f>
        <v>10</v>
      </c>
      <c r="T101" cm="1">
        <f t="array" aca="1" ref="T101" ca="1">INDEX(Abilities[Stamina Cost], R101)</f>
        <v>5</v>
      </c>
      <c r="U101" cm="1">
        <f t="array" aca="1" ref="U101" ca="1">INDEX(Abilities[Stamina Cost], S101)</f>
        <v>12</v>
      </c>
      <c r="V101">
        <f t="shared" ca="1" si="38"/>
        <v>1</v>
      </c>
      <c r="W101">
        <f t="shared" ca="1" si="39"/>
        <v>5</v>
      </c>
      <c r="X101">
        <f t="shared" ca="1" si="40"/>
        <v>12</v>
      </c>
      <c r="Y101">
        <f t="shared" ca="1" si="41"/>
        <v>2</v>
      </c>
      <c r="Z101">
        <f t="shared" ca="1" si="42"/>
        <v>10</v>
      </c>
      <c r="AA101" s="18" cm="1">
        <f t="array" aca="1" ref="AA101" ca="1">INDEX(Abilities[Element ID], $Z101)</f>
        <v>5</v>
      </c>
      <c r="AB101" s="18" cm="1">
        <f t="array" aca="1" ref="AB101" ca="1">INDEX(Abilities[Stamina Cost], $Z101)</f>
        <v>12</v>
      </c>
      <c r="AC101" s="18" cm="1">
        <f t="array" aca="1" ref="AC101" ca="1">INDEX(Abilities[Min Damage], $Z101)</f>
        <v>4</v>
      </c>
      <c r="AD101" s="18" cm="1">
        <f t="array" aca="1" ref="AD101" ca="1">INDEX(Abilities[Max Damage], $Z101)</f>
        <v>10</v>
      </c>
      <c r="AE101" s="14">
        <f t="shared" ca="1" si="43"/>
        <v>15.361797013303203</v>
      </c>
      <c r="AF101" t="str" cm="1">
        <f t="array" aca="1" ref="AF101" ca="1">INDEX(Abilities[Special Effect], Z101)</f>
        <v>Focus</v>
      </c>
      <c r="AG101" t="b" cm="1">
        <f t="array" aca="1" ref="AG101" ca="1">RAND() &lt;INDEX(Abilities[Effect Chance], Z101)*O101/100</f>
        <v>1</v>
      </c>
      <c r="AH101" t="str">
        <f t="shared" ca="1" si="44"/>
        <v>Focus</v>
      </c>
      <c r="AI101" s="14">
        <f t="shared" ca="1" si="45"/>
        <v>15.361797013303203</v>
      </c>
      <c r="AJ101" t="b">
        <f t="shared" ca="1" si="46"/>
        <v>0</v>
      </c>
      <c r="AK101" t="b">
        <f ca="1">AND(AJ101, H101=COUNTA(Parties[Player Party]))</f>
        <v>0</v>
      </c>
      <c r="AL101" s="14" cm="1">
        <f t="array" aca="1" ref="AL101" ca="1">INDEX(ElementMultiplier, BL101, P101)*100/N101</f>
        <v>1</v>
      </c>
      <c r="AM101" s="14">
        <f t="shared" ca="1" si="34"/>
        <v>4</v>
      </c>
      <c r="AN101" s="18">
        <f t="shared" ca="1" si="47"/>
        <v>51</v>
      </c>
      <c r="AO101" s="18">
        <f t="shared" ca="1" si="48"/>
        <v>40</v>
      </c>
      <c r="AP101" s="18">
        <f t="shared" ca="1" si="49"/>
        <v>200</v>
      </c>
      <c r="AQ101" s="18">
        <f t="shared" ca="1" si="50"/>
        <v>125</v>
      </c>
      <c r="AR101" s="18">
        <f t="shared" ca="1" si="51"/>
        <v>110</v>
      </c>
      <c r="AS101">
        <f t="shared" ca="1" si="52"/>
        <v>1</v>
      </c>
      <c r="AT101" cm="1">
        <f t="array" aca="1" ref="AT101" ca="1">IF(AS101=AS100, AT100, INDEX(Parties[Opponent ID], AS101))</f>
        <v>12</v>
      </c>
      <c r="AU101" t="str" cm="1">
        <f t="array" aca="1" ref="AU101" ca="1">IF(AT101=AT100,AU100, INDEX(Monsters[Name], AT101))</f>
        <v>Gmooose</v>
      </c>
      <c r="AV101" cm="1">
        <f t="array" aca="1" ref="AV101" ca="1">IF(AND($AS101=$AS100, $CD100=""), BY100, INDEX(Monsters[Health], $AT101))</f>
        <v>87</v>
      </c>
      <c r="AW101" cm="1">
        <f t="array" aca="1" ref="AW101" ca="1">IF(AND($AS101=$AS100, $CD100=""), BZ100, INDEX(Monsters[Stamina], $AT101))</f>
        <v>117</v>
      </c>
      <c r="AX101" s="18" cm="1">
        <f t="array" aca="1" ref="AX101" ca="1">IF(AND($AS101=$AS100, $CD100=""), CA100, INDEX(Monsters[Attack], $AT101))</f>
        <v>70</v>
      </c>
      <c r="AY101" s="18" cm="1">
        <f t="array" aca="1" ref="AY101" ca="1">IF(AND($AS101=$AS100, $CD100=""), CB100, INDEX(Monsters[Defense], $AT101))</f>
        <v>205</v>
      </c>
      <c r="AZ101" s="18" cm="1">
        <f t="array" aca="1" ref="AZ101" ca="1">IF(AND($AS101=$AS100, $CD100=""), CC100, INDEX(Monsters[Luck], $AT101))</f>
        <v>100</v>
      </c>
      <c r="BA101" cm="1">
        <f t="array" aca="1" ref="BA101" ca="1">IF(AT101=AT100, BA100, MATCH(INDEX(Monsters[Element], AT101), Elements, 0))</f>
        <v>4</v>
      </c>
      <c r="BB101" s="4" cm="1">
        <f t="array" aca="1" ref="BB101" ca="1">INDEX(Monsters[Chance to Use 2], AT101)</f>
        <v>0.19999999999999996</v>
      </c>
      <c r="BC101" cm="1">
        <f t="array" aca="1" ref="BC101" ca="1">INDEX(Monsters[Ability 1 ID], AT101)</f>
        <v>3</v>
      </c>
      <c r="BD101" cm="1">
        <f t="array" aca="1" ref="BD101" ca="1">INDEX(Monsters[Ability 2 ID], AT101)</f>
        <v>2</v>
      </c>
      <c r="BE101" cm="1">
        <f t="array" aca="1" ref="BE101" ca="1">INDEX(Abilities[Stamina Cost], BC101)</f>
        <v>3</v>
      </c>
      <c r="BF101" cm="1">
        <f t="array" aca="1" ref="BF101" ca="1">INDEX(Abilities[Stamina Cost], BD101)</f>
        <v>3</v>
      </c>
      <c r="BG101">
        <f t="shared" ca="1" si="53"/>
        <v>1</v>
      </c>
      <c r="BH101">
        <f t="shared" ca="1" si="54"/>
        <v>3</v>
      </c>
      <c r="BI101">
        <f t="shared" ca="1" si="55"/>
        <v>3</v>
      </c>
      <c r="BJ101">
        <f t="shared" ca="1" si="56"/>
        <v>1</v>
      </c>
      <c r="BK101">
        <f t="shared" ca="1" si="57"/>
        <v>3</v>
      </c>
      <c r="BL101" s="18" cm="1">
        <f t="array" aca="1" ref="BL101" ca="1">INDEX(Abilities[Element ID], $BK101)</f>
        <v>4</v>
      </c>
      <c r="BM101" s="18" cm="1">
        <f t="array" aca="1" ref="BM101" ca="1">INDEX(Abilities[Stamina Cost], $BK101)</f>
        <v>3</v>
      </c>
      <c r="BN101" s="18" cm="1">
        <f t="array" aca="1" ref="BN101" ca="1">INDEX(Abilities[Min Damage], $BK101)</f>
        <v>4</v>
      </c>
      <c r="BO101" s="18" cm="1">
        <f t="array" aca="1" ref="BO101" ca="1">INDEX(Abilities[Max Damage], $BK101)</f>
        <v>8</v>
      </c>
      <c r="BP101" s="14">
        <f t="shared" ca="1" si="58"/>
        <v>4.0984096235991707</v>
      </c>
      <c r="BQ101" t="str" cm="1">
        <f t="array" aca="1" ref="BQ101" ca="1">INDEX(Abilities[Special Effect], BK101)</f>
        <v>Fortify</v>
      </c>
      <c r="BR101" t="b" cm="1">
        <f t="array" aca="1" ref="BR101" ca="1">RAND() &lt;INDEX(Abilities[Effect Chance], BK101)*AZ101/100</f>
        <v>1</v>
      </c>
      <c r="BS101" t="str">
        <f t="shared" ca="1" si="59"/>
        <v>Fortify</v>
      </c>
      <c r="BT101" s="14">
        <f t="shared" ca="1" si="60"/>
        <v>4.0984096235991707</v>
      </c>
      <c r="BU101" t="b">
        <f t="shared" ca="1" si="61"/>
        <v>0</v>
      </c>
      <c r="BV101" t="b">
        <f ca="1">AND(BU101, AS101=COUNTA(Parties[Opponent Party]))</f>
        <v>0</v>
      </c>
      <c r="BW101" s="14" cm="1">
        <f t="array" aca="1" ref="BW101" ca="1">INDEX(ElementMultiplier, AA101, BA101)*100/AY101</f>
        <v>0.73170731707317072</v>
      </c>
      <c r="BX101" s="18">
        <f t="shared" ca="1" si="35"/>
        <v>11</v>
      </c>
      <c r="BY101" s="18">
        <f t="shared" ca="1" si="36"/>
        <v>76</v>
      </c>
      <c r="BZ101" s="18">
        <f t="shared" ca="1" si="62"/>
        <v>114</v>
      </c>
      <c r="CA101" s="18">
        <f t="shared" ca="1" si="63"/>
        <v>70</v>
      </c>
      <c r="CB101" s="18">
        <f t="shared" ca="1" si="64"/>
        <v>226</v>
      </c>
      <c r="CC101" s="18">
        <f t="shared" ca="1" si="65"/>
        <v>100</v>
      </c>
      <c r="CD101" t="str">
        <f t="shared" ca="1" si="66"/>
        <v/>
      </c>
    </row>
    <row r="102" spans="8:82" x14ac:dyDescent="0.25">
      <c r="H102">
        <f t="shared" ca="1" si="37"/>
        <v>1</v>
      </c>
      <c r="I102" cm="1">
        <f t="array" aca="1" ref="I102" ca="1">IF(H102=H101, I101, INDEX(Parties[Player ID], H102))</f>
        <v>5</v>
      </c>
      <c r="J102" t="str" cm="1">
        <f t="array" aca="1" ref="J102" ca="1">IF(I102=I101,J101, INDEX(Monsters[Name], I102))</f>
        <v>Gunome</v>
      </c>
      <c r="K102" cm="1">
        <f t="array" aca="1" ref="K102" ca="1">IF(AND($H102=$H101, CD101=""), AN101, INDEX(Monsters[Health], $I102))</f>
        <v>51</v>
      </c>
      <c r="L102" cm="1">
        <f t="array" aca="1" ref="L102" ca="1">IF(AND($H102=$H101, $CD101=""), AO101, INDEX(Monsters[Stamina], $I102))</f>
        <v>40</v>
      </c>
      <c r="M102" s="18" cm="1">
        <f t="array" aca="1" ref="M102" ca="1">IF(AND($H102=$H101, $CD101=""), AP101, INDEX(Monsters[Attack], $I102))</f>
        <v>200</v>
      </c>
      <c r="N102" s="18" cm="1">
        <f t="array" aca="1" ref="N102" ca="1">IF(AND($H102=$H101, $CD101=""), AQ101, INDEX(Monsters[Defense], $I102))</f>
        <v>125</v>
      </c>
      <c r="O102" s="18" cm="1">
        <f t="array" aca="1" ref="O102" ca="1">IF(AND($H102=$H101, $CD101=""), AR101, INDEX(Monsters[Luck], $I102))</f>
        <v>110</v>
      </c>
      <c r="P102" cm="1">
        <f t="array" aca="1" ref="P102" ca="1">IF(I102=I101, P101, MATCH(INDEX(Monsters[Element], I102), Elements, 0))</f>
        <v>5</v>
      </c>
      <c r="Q102" s="4" cm="1">
        <f t="array" aca="1" ref="Q102" ca="1">INDEX(Monsters[Chance to Use 2], I102)</f>
        <v>0.4</v>
      </c>
      <c r="R102" cm="1">
        <f t="array" aca="1" ref="R102" ca="1">INDEX(Monsters[Ability 1 ID], I102)</f>
        <v>9</v>
      </c>
      <c r="S102" cm="1">
        <f t="array" aca="1" ref="S102" ca="1">INDEX(Monsters[Ability 2 ID], I102)</f>
        <v>10</v>
      </c>
      <c r="T102" cm="1">
        <f t="array" aca="1" ref="T102" ca="1">INDEX(Abilities[Stamina Cost], R102)</f>
        <v>5</v>
      </c>
      <c r="U102" cm="1">
        <f t="array" aca="1" ref="U102" ca="1">INDEX(Abilities[Stamina Cost], S102)</f>
        <v>12</v>
      </c>
      <c r="V102">
        <f t="shared" ca="1" si="38"/>
        <v>1</v>
      </c>
      <c r="W102">
        <f t="shared" ca="1" si="39"/>
        <v>5</v>
      </c>
      <c r="X102">
        <f t="shared" ca="1" si="40"/>
        <v>12</v>
      </c>
      <c r="Y102">
        <f t="shared" ca="1" si="41"/>
        <v>1</v>
      </c>
      <c r="Z102">
        <f t="shared" ca="1" si="42"/>
        <v>9</v>
      </c>
      <c r="AA102" s="18" cm="1">
        <f t="array" aca="1" ref="AA102" ca="1">INDEX(Abilities[Element ID], $Z102)</f>
        <v>5</v>
      </c>
      <c r="AB102" s="18" cm="1">
        <f t="array" aca="1" ref="AB102" ca="1">INDEX(Abilities[Stamina Cost], $Z102)</f>
        <v>5</v>
      </c>
      <c r="AC102" s="18" cm="1">
        <f t="array" aca="1" ref="AC102" ca="1">INDEX(Abilities[Min Damage], $Z102)</f>
        <v>11</v>
      </c>
      <c r="AD102" s="18" cm="1">
        <f t="array" aca="1" ref="AD102" ca="1">INDEX(Abilities[Max Damage], $Z102)</f>
        <v>16</v>
      </c>
      <c r="AE102" s="14">
        <f t="shared" ca="1" si="43"/>
        <v>27.921458374717712</v>
      </c>
      <c r="AF102" t="str" cm="1">
        <f t="array" aca="1" ref="AF102" ca="1">INDEX(Abilities[Special Effect], Z102)</f>
        <v>Vampire</v>
      </c>
      <c r="AG102" t="b" cm="1">
        <f t="array" aca="1" ref="AG102" ca="1">RAND() &lt;INDEX(Abilities[Effect Chance], Z102)*O102/100</f>
        <v>1</v>
      </c>
      <c r="AH102" t="str">
        <f t="shared" ca="1" si="44"/>
        <v>Vampire</v>
      </c>
      <c r="AI102" s="14">
        <f t="shared" ca="1" si="45"/>
        <v>27.921458374717712</v>
      </c>
      <c r="AJ102" t="b">
        <f t="shared" ca="1" si="46"/>
        <v>0</v>
      </c>
      <c r="AK102" t="b">
        <f ca="1">AND(AJ102, H102=COUNTA(Parties[Player Party]))</f>
        <v>0</v>
      </c>
      <c r="AL102" s="14" cm="1">
        <f t="array" aca="1" ref="AL102" ca="1">INDEX(ElementMultiplier, BL102, P102)*100/N102</f>
        <v>1</v>
      </c>
      <c r="AM102" s="14">
        <f t="shared" ca="1" si="34"/>
        <v>4</v>
      </c>
      <c r="AN102" s="18">
        <f t="shared" ca="1" si="47"/>
        <v>56.5</v>
      </c>
      <c r="AO102" s="18">
        <f t="shared" ca="1" si="48"/>
        <v>35</v>
      </c>
      <c r="AP102" s="18">
        <f t="shared" ca="1" si="49"/>
        <v>200</v>
      </c>
      <c r="AQ102" s="18">
        <f t="shared" ca="1" si="50"/>
        <v>125</v>
      </c>
      <c r="AR102" s="18">
        <f t="shared" ca="1" si="51"/>
        <v>110</v>
      </c>
      <c r="AS102">
        <f t="shared" ca="1" si="52"/>
        <v>1</v>
      </c>
      <c r="AT102" cm="1">
        <f t="array" aca="1" ref="AT102" ca="1">IF(AS102=AS101, AT101, INDEX(Parties[Opponent ID], AS102))</f>
        <v>12</v>
      </c>
      <c r="AU102" t="str" cm="1">
        <f t="array" aca="1" ref="AU102" ca="1">IF(AT102=AT101,AU101, INDEX(Monsters[Name], AT102))</f>
        <v>Gmooose</v>
      </c>
      <c r="AV102" cm="1">
        <f t="array" aca="1" ref="AV102" ca="1">IF(AND($AS102=$AS101, $CD101=""), BY101, INDEX(Monsters[Health], $AT102))</f>
        <v>76</v>
      </c>
      <c r="AW102" cm="1">
        <f t="array" aca="1" ref="AW102" ca="1">IF(AND($AS102=$AS101, $CD101=""), BZ101, INDEX(Monsters[Stamina], $AT102))</f>
        <v>114</v>
      </c>
      <c r="AX102" s="18" cm="1">
        <f t="array" aca="1" ref="AX102" ca="1">IF(AND($AS102=$AS101, $CD101=""), CA101, INDEX(Monsters[Attack], $AT102))</f>
        <v>70</v>
      </c>
      <c r="AY102" s="18" cm="1">
        <f t="array" aca="1" ref="AY102" ca="1">IF(AND($AS102=$AS101, $CD101=""), CB101, INDEX(Monsters[Defense], $AT102))</f>
        <v>226</v>
      </c>
      <c r="AZ102" s="18" cm="1">
        <f t="array" aca="1" ref="AZ102" ca="1">IF(AND($AS102=$AS101, $CD101=""), CC101, INDEX(Monsters[Luck], $AT102))</f>
        <v>100</v>
      </c>
      <c r="BA102" cm="1">
        <f t="array" aca="1" ref="BA102" ca="1">IF(AT102=AT101, BA101, MATCH(INDEX(Monsters[Element], AT102), Elements, 0))</f>
        <v>4</v>
      </c>
      <c r="BB102" s="4" cm="1">
        <f t="array" aca="1" ref="BB102" ca="1">INDEX(Monsters[Chance to Use 2], AT102)</f>
        <v>0.19999999999999996</v>
      </c>
      <c r="BC102" cm="1">
        <f t="array" aca="1" ref="BC102" ca="1">INDEX(Monsters[Ability 1 ID], AT102)</f>
        <v>3</v>
      </c>
      <c r="BD102" cm="1">
        <f t="array" aca="1" ref="BD102" ca="1">INDEX(Monsters[Ability 2 ID], AT102)</f>
        <v>2</v>
      </c>
      <c r="BE102" cm="1">
        <f t="array" aca="1" ref="BE102" ca="1">INDEX(Abilities[Stamina Cost], BC102)</f>
        <v>3</v>
      </c>
      <c r="BF102" cm="1">
        <f t="array" aca="1" ref="BF102" ca="1">INDEX(Abilities[Stamina Cost], BD102)</f>
        <v>3</v>
      </c>
      <c r="BG102">
        <f t="shared" ca="1" si="53"/>
        <v>1</v>
      </c>
      <c r="BH102">
        <f t="shared" ca="1" si="54"/>
        <v>3</v>
      </c>
      <c r="BI102">
        <f t="shared" ca="1" si="55"/>
        <v>3</v>
      </c>
      <c r="BJ102">
        <f t="shared" ca="1" si="56"/>
        <v>1</v>
      </c>
      <c r="BK102">
        <f t="shared" ca="1" si="57"/>
        <v>3</v>
      </c>
      <c r="BL102" s="18" cm="1">
        <f t="array" aca="1" ref="BL102" ca="1">INDEX(Abilities[Element ID], $BK102)</f>
        <v>4</v>
      </c>
      <c r="BM102" s="18" cm="1">
        <f t="array" aca="1" ref="BM102" ca="1">INDEX(Abilities[Stamina Cost], $BK102)</f>
        <v>3</v>
      </c>
      <c r="BN102" s="18" cm="1">
        <f t="array" aca="1" ref="BN102" ca="1">INDEX(Abilities[Min Damage], $BK102)</f>
        <v>4</v>
      </c>
      <c r="BO102" s="18" cm="1">
        <f t="array" aca="1" ref="BO102" ca="1">INDEX(Abilities[Max Damage], $BK102)</f>
        <v>8</v>
      </c>
      <c r="BP102" s="14">
        <f t="shared" ca="1" si="58"/>
        <v>4.1945511708845489</v>
      </c>
      <c r="BQ102" t="str" cm="1">
        <f t="array" aca="1" ref="BQ102" ca="1">INDEX(Abilities[Special Effect], BK102)</f>
        <v>Fortify</v>
      </c>
      <c r="BR102" t="b" cm="1">
        <f t="array" aca="1" ref="BR102" ca="1">RAND() &lt;INDEX(Abilities[Effect Chance], BK102)*AZ102/100</f>
        <v>1</v>
      </c>
      <c r="BS102" t="str">
        <f t="shared" ca="1" si="59"/>
        <v>Fortify</v>
      </c>
      <c r="BT102" s="14">
        <f t="shared" ca="1" si="60"/>
        <v>4.1945511708845489</v>
      </c>
      <c r="BU102" t="b">
        <f t="shared" ca="1" si="61"/>
        <v>0</v>
      </c>
      <c r="BV102" t="b">
        <f ca="1">AND(BU102, AS102=COUNTA(Parties[Opponent Party]))</f>
        <v>0</v>
      </c>
      <c r="BW102" s="14" cm="1">
        <f t="array" aca="1" ref="BW102" ca="1">INDEX(ElementMultiplier, AA102, BA102)*100/AY102</f>
        <v>0.66371681415929207</v>
      </c>
      <c r="BX102" s="18">
        <f t="shared" ca="1" si="35"/>
        <v>19</v>
      </c>
      <c r="BY102" s="18">
        <f t="shared" ca="1" si="36"/>
        <v>57</v>
      </c>
      <c r="BZ102" s="18">
        <f t="shared" ca="1" si="62"/>
        <v>111</v>
      </c>
      <c r="CA102" s="18">
        <f t="shared" ca="1" si="63"/>
        <v>70</v>
      </c>
      <c r="CB102" s="18">
        <f t="shared" ca="1" si="64"/>
        <v>249</v>
      </c>
      <c r="CC102" s="18">
        <f t="shared" ca="1" si="65"/>
        <v>100</v>
      </c>
      <c r="CD102" t="str">
        <f t="shared" ca="1" si="66"/>
        <v/>
      </c>
    </row>
    <row r="103" spans="8:82" x14ac:dyDescent="0.25">
      <c r="H103">
        <f t="shared" ca="1" si="37"/>
        <v>1</v>
      </c>
      <c r="I103" cm="1">
        <f t="array" aca="1" ref="I103" ca="1">IF(H103=H102, I102, INDEX(Parties[Player ID], H103))</f>
        <v>5</v>
      </c>
      <c r="J103" t="str" cm="1">
        <f t="array" aca="1" ref="J103" ca="1">IF(I103=I102,J102, INDEX(Monsters[Name], I103))</f>
        <v>Gunome</v>
      </c>
      <c r="K103" cm="1">
        <f t="array" aca="1" ref="K103" ca="1">IF(AND($H103=$H102, CD102=""), AN102, INDEX(Monsters[Health], $I103))</f>
        <v>56.5</v>
      </c>
      <c r="L103" cm="1">
        <f t="array" aca="1" ref="L103" ca="1">IF(AND($H103=$H102, $CD102=""), AO102, INDEX(Monsters[Stamina], $I103))</f>
        <v>35</v>
      </c>
      <c r="M103" s="18" cm="1">
        <f t="array" aca="1" ref="M103" ca="1">IF(AND($H103=$H102, $CD102=""), AP102, INDEX(Monsters[Attack], $I103))</f>
        <v>200</v>
      </c>
      <c r="N103" s="18" cm="1">
        <f t="array" aca="1" ref="N103" ca="1">IF(AND($H103=$H102, $CD102=""), AQ102, INDEX(Monsters[Defense], $I103))</f>
        <v>125</v>
      </c>
      <c r="O103" s="18" cm="1">
        <f t="array" aca="1" ref="O103" ca="1">IF(AND($H103=$H102, $CD102=""), AR102, INDEX(Monsters[Luck], $I103))</f>
        <v>110</v>
      </c>
      <c r="P103" cm="1">
        <f t="array" aca="1" ref="P103" ca="1">IF(I103=I102, P102, MATCH(INDEX(Monsters[Element], I103), Elements, 0))</f>
        <v>5</v>
      </c>
      <c r="Q103" s="4" cm="1">
        <f t="array" aca="1" ref="Q103" ca="1">INDEX(Monsters[Chance to Use 2], I103)</f>
        <v>0.4</v>
      </c>
      <c r="R103" cm="1">
        <f t="array" aca="1" ref="R103" ca="1">INDEX(Monsters[Ability 1 ID], I103)</f>
        <v>9</v>
      </c>
      <c r="S103" cm="1">
        <f t="array" aca="1" ref="S103" ca="1">INDEX(Monsters[Ability 2 ID], I103)</f>
        <v>10</v>
      </c>
      <c r="T103" cm="1">
        <f t="array" aca="1" ref="T103" ca="1">INDEX(Abilities[Stamina Cost], R103)</f>
        <v>5</v>
      </c>
      <c r="U103" cm="1">
        <f t="array" aca="1" ref="U103" ca="1">INDEX(Abilities[Stamina Cost], S103)</f>
        <v>12</v>
      </c>
      <c r="V103">
        <f t="shared" ca="1" si="38"/>
        <v>1</v>
      </c>
      <c r="W103">
        <f t="shared" ca="1" si="39"/>
        <v>5</v>
      </c>
      <c r="X103">
        <f t="shared" ca="1" si="40"/>
        <v>12</v>
      </c>
      <c r="Y103">
        <f t="shared" ca="1" si="41"/>
        <v>2</v>
      </c>
      <c r="Z103">
        <f t="shared" ca="1" si="42"/>
        <v>10</v>
      </c>
      <c r="AA103" s="18" cm="1">
        <f t="array" aca="1" ref="AA103" ca="1">INDEX(Abilities[Element ID], $Z103)</f>
        <v>5</v>
      </c>
      <c r="AB103" s="18" cm="1">
        <f t="array" aca="1" ref="AB103" ca="1">INDEX(Abilities[Stamina Cost], $Z103)</f>
        <v>12</v>
      </c>
      <c r="AC103" s="18" cm="1">
        <f t="array" aca="1" ref="AC103" ca="1">INDEX(Abilities[Min Damage], $Z103)</f>
        <v>4</v>
      </c>
      <c r="AD103" s="18" cm="1">
        <f t="array" aca="1" ref="AD103" ca="1">INDEX(Abilities[Max Damage], $Z103)</f>
        <v>10</v>
      </c>
      <c r="AE103" s="14">
        <f t="shared" ca="1" si="43"/>
        <v>13.301078629547341</v>
      </c>
      <c r="AF103" t="str" cm="1">
        <f t="array" aca="1" ref="AF103" ca="1">INDEX(Abilities[Special Effect], Z103)</f>
        <v>Focus</v>
      </c>
      <c r="AG103" t="b" cm="1">
        <f t="array" aca="1" ref="AG103" ca="1">RAND() &lt;INDEX(Abilities[Effect Chance], Z103)*O103/100</f>
        <v>0</v>
      </c>
      <c r="AH103" t="str">
        <f t="shared" ca="1" si="44"/>
        <v/>
      </c>
      <c r="AI103" s="14">
        <f t="shared" ca="1" si="45"/>
        <v>13.301078629547341</v>
      </c>
      <c r="AJ103" t="b">
        <f t="shared" ca="1" si="46"/>
        <v>0</v>
      </c>
      <c r="AK103" t="b">
        <f ca="1">AND(AJ103, H103=COUNTA(Parties[Player Party]))</f>
        <v>0</v>
      </c>
      <c r="AL103" s="14" cm="1">
        <f t="array" aca="1" ref="AL103" ca="1">INDEX(ElementMultiplier, BL103, P103)*100/N103</f>
        <v>1</v>
      </c>
      <c r="AM103" s="14">
        <f t="shared" ca="1" si="34"/>
        <v>5</v>
      </c>
      <c r="AN103" s="18">
        <f t="shared" ca="1" si="47"/>
        <v>51.5</v>
      </c>
      <c r="AO103" s="18">
        <f t="shared" ca="1" si="48"/>
        <v>23</v>
      </c>
      <c r="AP103" s="18">
        <f t="shared" ca="1" si="49"/>
        <v>200</v>
      </c>
      <c r="AQ103" s="18">
        <f t="shared" ca="1" si="50"/>
        <v>125</v>
      </c>
      <c r="AR103" s="18">
        <f t="shared" ca="1" si="51"/>
        <v>110</v>
      </c>
      <c r="AS103">
        <f t="shared" ca="1" si="52"/>
        <v>1</v>
      </c>
      <c r="AT103" cm="1">
        <f t="array" aca="1" ref="AT103" ca="1">IF(AS103=AS102, AT102, INDEX(Parties[Opponent ID], AS103))</f>
        <v>12</v>
      </c>
      <c r="AU103" t="str" cm="1">
        <f t="array" aca="1" ref="AU103" ca="1">IF(AT103=AT102,AU102, INDEX(Monsters[Name], AT103))</f>
        <v>Gmooose</v>
      </c>
      <c r="AV103" cm="1">
        <f t="array" aca="1" ref="AV103" ca="1">IF(AND($AS103=$AS102, $CD102=""), BY102, INDEX(Monsters[Health], $AT103))</f>
        <v>57</v>
      </c>
      <c r="AW103" cm="1">
        <f t="array" aca="1" ref="AW103" ca="1">IF(AND($AS103=$AS102, $CD102=""), BZ102, INDEX(Monsters[Stamina], $AT103))</f>
        <v>111</v>
      </c>
      <c r="AX103" s="18" cm="1">
        <f t="array" aca="1" ref="AX103" ca="1">IF(AND($AS103=$AS102, $CD102=""), CA102, INDEX(Monsters[Attack], $AT103))</f>
        <v>70</v>
      </c>
      <c r="AY103" s="18" cm="1">
        <f t="array" aca="1" ref="AY103" ca="1">IF(AND($AS103=$AS102, $CD102=""), CB102, INDEX(Monsters[Defense], $AT103))</f>
        <v>249</v>
      </c>
      <c r="AZ103" s="18" cm="1">
        <f t="array" aca="1" ref="AZ103" ca="1">IF(AND($AS103=$AS102, $CD102=""), CC102, INDEX(Monsters[Luck], $AT103))</f>
        <v>100</v>
      </c>
      <c r="BA103" cm="1">
        <f t="array" aca="1" ref="BA103" ca="1">IF(AT103=AT102, BA102, MATCH(INDEX(Monsters[Element], AT103), Elements, 0))</f>
        <v>4</v>
      </c>
      <c r="BB103" s="4" cm="1">
        <f t="array" aca="1" ref="BB103" ca="1">INDEX(Monsters[Chance to Use 2], AT103)</f>
        <v>0.19999999999999996</v>
      </c>
      <c r="BC103" cm="1">
        <f t="array" aca="1" ref="BC103" ca="1">INDEX(Monsters[Ability 1 ID], AT103)</f>
        <v>3</v>
      </c>
      <c r="BD103" cm="1">
        <f t="array" aca="1" ref="BD103" ca="1">INDEX(Monsters[Ability 2 ID], AT103)</f>
        <v>2</v>
      </c>
      <c r="BE103" cm="1">
        <f t="array" aca="1" ref="BE103" ca="1">INDEX(Abilities[Stamina Cost], BC103)</f>
        <v>3</v>
      </c>
      <c r="BF103" cm="1">
        <f t="array" aca="1" ref="BF103" ca="1">INDEX(Abilities[Stamina Cost], BD103)</f>
        <v>3</v>
      </c>
      <c r="BG103">
        <f t="shared" ca="1" si="53"/>
        <v>1</v>
      </c>
      <c r="BH103">
        <f t="shared" ca="1" si="54"/>
        <v>3</v>
      </c>
      <c r="BI103">
        <f t="shared" ca="1" si="55"/>
        <v>3</v>
      </c>
      <c r="BJ103">
        <f t="shared" ca="1" si="56"/>
        <v>1</v>
      </c>
      <c r="BK103">
        <f t="shared" ca="1" si="57"/>
        <v>3</v>
      </c>
      <c r="BL103" s="18" cm="1">
        <f t="array" aca="1" ref="BL103" ca="1">INDEX(Abilities[Element ID], $BK103)</f>
        <v>4</v>
      </c>
      <c r="BM103" s="18" cm="1">
        <f t="array" aca="1" ref="BM103" ca="1">INDEX(Abilities[Stamina Cost], $BK103)</f>
        <v>3</v>
      </c>
      <c r="BN103" s="18" cm="1">
        <f t="array" aca="1" ref="BN103" ca="1">INDEX(Abilities[Min Damage], $BK103)</f>
        <v>4</v>
      </c>
      <c r="BO103" s="18" cm="1">
        <f t="array" aca="1" ref="BO103" ca="1">INDEX(Abilities[Max Damage], $BK103)</f>
        <v>8</v>
      </c>
      <c r="BP103" s="14">
        <f t="shared" ca="1" si="58"/>
        <v>4.6649677046509428</v>
      </c>
      <c r="BQ103" t="str" cm="1">
        <f t="array" aca="1" ref="BQ103" ca="1">INDEX(Abilities[Special Effect], BK103)</f>
        <v>Fortify</v>
      </c>
      <c r="BR103" t="b" cm="1">
        <f t="array" aca="1" ref="BR103" ca="1">RAND() &lt;INDEX(Abilities[Effect Chance], BK103)*AZ103/100</f>
        <v>1</v>
      </c>
      <c r="BS103" t="str">
        <f t="shared" ca="1" si="59"/>
        <v>Fortify</v>
      </c>
      <c r="BT103" s="14">
        <f t="shared" ca="1" si="60"/>
        <v>4.6649677046509428</v>
      </c>
      <c r="BU103" t="b">
        <f t="shared" ca="1" si="61"/>
        <v>0</v>
      </c>
      <c r="BV103" t="b">
        <f ca="1">AND(BU103, AS103=COUNTA(Parties[Opponent Party]))</f>
        <v>0</v>
      </c>
      <c r="BW103" s="14" cm="1">
        <f t="array" aca="1" ref="BW103" ca="1">INDEX(ElementMultiplier, AA103, BA103)*100/AY103</f>
        <v>0.60240963855421692</v>
      </c>
      <c r="BX103" s="18">
        <f t="shared" ca="1" si="35"/>
        <v>8</v>
      </c>
      <c r="BY103" s="18">
        <f t="shared" ca="1" si="36"/>
        <v>49</v>
      </c>
      <c r="BZ103" s="18">
        <f t="shared" ca="1" si="62"/>
        <v>108</v>
      </c>
      <c r="CA103" s="18">
        <f t="shared" ca="1" si="63"/>
        <v>70</v>
      </c>
      <c r="CB103" s="18">
        <f t="shared" ca="1" si="64"/>
        <v>274</v>
      </c>
      <c r="CC103" s="18">
        <f t="shared" ca="1" si="65"/>
        <v>100</v>
      </c>
      <c r="CD103" t="str">
        <f t="shared" ca="1" si="66"/>
        <v/>
      </c>
    </row>
    <row r="104" spans="8:82" x14ac:dyDescent="0.25">
      <c r="H104">
        <f t="shared" ca="1" si="37"/>
        <v>1</v>
      </c>
      <c r="I104" cm="1">
        <f t="array" aca="1" ref="I104" ca="1">IF(H104=H103, I103, INDEX(Parties[Player ID], H104))</f>
        <v>5</v>
      </c>
      <c r="J104" t="str" cm="1">
        <f t="array" aca="1" ref="J104" ca="1">IF(I104=I103,J103, INDEX(Monsters[Name], I104))</f>
        <v>Gunome</v>
      </c>
      <c r="K104" cm="1">
        <f t="array" aca="1" ref="K104" ca="1">IF(AND($H104=$H103, CD103=""), AN103, INDEX(Monsters[Health], $I104))</f>
        <v>51.5</v>
      </c>
      <c r="L104" cm="1">
        <f t="array" aca="1" ref="L104" ca="1">IF(AND($H104=$H103, $CD103=""), AO103, INDEX(Monsters[Stamina], $I104))</f>
        <v>23</v>
      </c>
      <c r="M104" s="18" cm="1">
        <f t="array" aca="1" ref="M104" ca="1">IF(AND($H104=$H103, $CD103=""), AP103, INDEX(Monsters[Attack], $I104))</f>
        <v>200</v>
      </c>
      <c r="N104" s="18" cm="1">
        <f t="array" aca="1" ref="N104" ca="1">IF(AND($H104=$H103, $CD103=""), AQ103, INDEX(Monsters[Defense], $I104))</f>
        <v>125</v>
      </c>
      <c r="O104" s="18" cm="1">
        <f t="array" aca="1" ref="O104" ca="1">IF(AND($H104=$H103, $CD103=""), AR103, INDEX(Monsters[Luck], $I104))</f>
        <v>110</v>
      </c>
      <c r="P104" cm="1">
        <f t="array" aca="1" ref="P104" ca="1">IF(I104=I103, P103, MATCH(INDEX(Monsters[Element], I104), Elements, 0))</f>
        <v>5</v>
      </c>
      <c r="Q104" s="4" cm="1">
        <f t="array" aca="1" ref="Q104" ca="1">INDEX(Monsters[Chance to Use 2], I104)</f>
        <v>0.4</v>
      </c>
      <c r="R104" cm="1">
        <f t="array" aca="1" ref="R104" ca="1">INDEX(Monsters[Ability 1 ID], I104)</f>
        <v>9</v>
      </c>
      <c r="S104" cm="1">
        <f t="array" aca="1" ref="S104" ca="1">INDEX(Monsters[Ability 2 ID], I104)</f>
        <v>10</v>
      </c>
      <c r="T104" cm="1">
        <f t="array" aca="1" ref="T104" ca="1">INDEX(Abilities[Stamina Cost], R104)</f>
        <v>5</v>
      </c>
      <c r="U104" cm="1">
        <f t="array" aca="1" ref="U104" ca="1">INDEX(Abilities[Stamina Cost], S104)</f>
        <v>12</v>
      </c>
      <c r="V104">
        <f t="shared" ca="1" si="38"/>
        <v>1</v>
      </c>
      <c r="W104">
        <f t="shared" ca="1" si="39"/>
        <v>5</v>
      </c>
      <c r="X104">
        <f t="shared" ca="1" si="40"/>
        <v>12</v>
      </c>
      <c r="Y104">
        <f t="shared" ca="1" si="41"/>
        <v>1</v>
      </c>
      <c r="Z104">
        <f t="shared" ca="1" si="42"/>
        <v>9</v>
      </c>
      <c r="AA104" s="18" cm="1">
        <f t="array" aca="1" ref="AA104" ca="1">INDEX(Abilities[Element ID], $Z104)</f>
        <v>5</v>
      </c>
      <c r="AB104" s="18" cm="1">
        <f t="array" aca="1" ref="AB104" ca="1">INDEX(Abilities[Stamina Cost], $Z104)</f>
        <v>5</v>
      </c>
      <c r="AC104" s="18" cm="1">
        <f t="array" aca="1" ref="AC104" ca="1">INDEX(Abilities[Min Damage], $Z104)</f>
        <v>11</v>
      </c>
      <c r="AD104" s="18" cm="1">
        <f t="array" aca="1" ref="AD104" ca="1">INDEX(Abilities[Max Damage], $Z104)</f>
        <v>16</v>
      </c>
      <c r="AE104" s="14">
        <f t="shared" ca="1" si="43"/>
        <v>26.178146197038242</v>
      </c>
      <c r="AF104" t="str" cm="1">
        <f t="array" aca="1" ref="AF104" ca="1">INDEX(Abilities[Special Effect], Z104)</f>
        <v>Vampire</v>
      </c>
      <c r="AG104" t="b" cm="1">
        <f t="array" aca="1" ref="AG104" ca="1">RAND() &lt;INDEX(Abilities[Effect Chance], Z104)*O104/100</f>
        <v>1</v>
      </c>
      <c r="AH104" t="str">
        <f t="shared" ca="1" si="44"/>
        <v>Vampire</v>
      </c>
      <c r="AI104" s="14">
        <f t="shared" ca="1" si="45"/>
        <v>26.178146197038242</v>
      </c>
      <c r="AJ104" t="b">
        <f t="shared" ca="1" si="46"/>
        <v>0</v>
      </c>
      <c r="AK104" t="b">
        <f ca="1">AND(AJ104, H104=COUNTA(Parties[Player Party]))</f>
        <v>0</v>
      </c>
      <c r="AL104" s="14" cm="1">
        <f t="array" aca="1" ref="AL104" ca="1">INDEX(ElementMultiplier, BL104, P104)*100/N104</f>
        <v>1</v>
      </c>
      <c r="AM104" s="14">
        <f t="shared" ca="1" si="34"/>
        <v>4</v>
      </c>
      <c r="AN104" s="18">
        <f t="shared" ca="1" si="47"/>
        <v>54.5</v>
      </c>
      <c r="AO104" s="18">
        <f t="shared" ca="1" si="48"/>
        <v>18</v>
      </c>
      <c r="AP104" s="18">
        <f t="shared" ca="1" si="49"/>
        <v>200</v>
      </c>
      <c r="AQ104" s="18">
        <f t="shared" ca="1" si="50"/>
        <v>125</v>
      </c>
      <c r="AR104" s="18">
        <f t="shared" ca="1" si="51"/>
        <v>110</v>
      </c>
      <c r="AS104">
        <f t="shared" ca="1" si="52"/>
        <v>1</v>
      </c>
      <c r="AT104" cm="1">
        <f t="array" aca="1" ref="AT104" ca="1">IF(AS104=AS103, AT103, INDEX(Parties[Opponent ID], AS104))</f>
        <v>12</v>
      </c>
      <c r="AU104" t="str" cm="1">
        <f t="array" aca="1" ref="AU104" ca="1">IF(AT104=AT103,AU103, INDEX(Monsters[Name], AT104))</f>
        <v>Gmooose</v>
      </c>
      <c r="AV104" cm="1">
        <f t="array" aca="1" ref="AV104" ca="1">IF(AND($AS104=$AS103, $CD103=""), BY103, INDEX(Monsters[Health], $AT104))</f>
        <v>49</v>
      </c>
      <c r="AW104" cm="1">
        <f t="array" aca="1" ref="AW104" ca="1">IF(AND($AS104=$AS103, $CD103=""), BZ103, INDEX(Monsters[Stamina], $AT104))</f>
        <v>108</v>
      </c>
      <c r="AX104" s="18" cm="1">
        <f t="array" aca="1" ref="AX104" ca="1">IF(AND($AS104=$AS103, $CD103=""), CA103, INDEX(Monsters[Attack], $AT104))</f>
        <v>70</v>
      </c>
      <c r="AY104" s="18" cm="1">
        <f t="array" aca="1" ref="AY104" ca="1">IF(AND($AS104=$AS103, $CD103=""), CB103, INDEX(Monsters[Defense], $AT104))</f>
        <v>274</v>
      </c>
      <c r="AZ104" s="18" cm="1">
        <f t="array" aca="1" ref="AZ104" ca="1">IF(AND($AS104=$AS103, $CD103=""), CC103, INDEX(Monsters[Luck], $AT104))</f>
        <v>100</v>
      </c>
      <c r="BA104" cm="1">
        <f t="array" aca="1" ref="BA104" ca="1">IF(AT104=AT103, BA103, MATCH(INDEX(Monsters[Element], AT104), Elements, 0))</f>
        <v>4</v>
      </c>
      <c r="BB104" s="4" cm="1">
        <f t="array" aca="1" ref="BB104" ca="1">INDEX(Monsters[Chance to Use 2], AT104)</f>
        <v>0.19999999999999996</v>
      </c>
      <c r="BC104" cm="1">
        <f t="array" aca="1" ref="BC104" ca="1">INDEX(Monsters[Ability 1 ID], AT104)</f>
        <v>3</v>
      </c>
      <c r="BD104" cm="1">
        <f t="array" aca="1" ref="BD104" ca="1">INDEX(Monsters[Ability 2 ID], AT104)</f>
        <v>2</v>
      </c>
      <c r="BE104" cm="1">
        <f t="array" aca="1" ref="BE104" ca="1">INDEX(Abilities[Stamina Cost], BC104)</f>
        <v>3</v>
      </c>
      <c r="BF104" cm="1">
        <f t="array" aca="1" ref="BF104" ca="1">INDEX(Abilities[Stamina Cost], BD104)</f>
        <v>3</v>
      </c>
      <c r="BG104">
        <f t="shared" ca="1" si="53"/>
        <v>1</v>
      </c>
      <c r="BH104">
        <f t="shared" ca="1" si="54"/>
        <v>3</v>
      </c>
      <c r="BI104">
        <f t="shared" ca="1" si="55"/>
        <v>3</v>
      </c>
      <c r="BJ104">
        <f t="shared" ca="1" si="56"/>
        <v>1</v>
      </c>
      <c r="BK104">
        <f t="shared" ca="1" si="57"/>
        <v>3</v>
      </c>
      <c r="BL104" s="18" cm="1">
        <f t="array" aca="1" ref="BL104" ca="1">INDEX(Abilities[Element ID], $BK104)</f>
        <v>4</v>
      </c>
      <c r="BM104" s="18" cm="1">
        <f t="array" aca="1" ref="BM104" ca="1">INDEX(Abilities[Stamina Cost], $BK104)</f>
        <v>3</v>
      </c>
      <c r="BN104" s="18" cm="1">
        <f t="array" aca="1" ref="BN104" ca="1">INDEX(Abilities[Min Damage], $BK104)</f>
        <v>4</v>
      </c>
      <c r="BO104" s="18" cm="1">
        <f t="array" aca="1" ref="BO104" ca="1">INDEX(Abilities[Max Damage], $BK104)</f>
        <v>8</v>
      </c>
      <c r="BP104" s="14">
        <f t="shared" ca="1" si="58"/>
        <v>4.1416776587382342</v>
      </c>
      <c r="BQ104" t="str" cm="1">
        <f t="array" aca="1" ref="BQ104" ca="1">INDEX(Abilities[Special Effect], BK104)</f>
        <v>Fortify</v>
      </c>
      <c r="BR104" t="b" cm="1">
        <f t="array" aca="1" ref="BR104" ca="1">RAND() &lt;INDEX(Abilities[Effect Chance], BK104)*AZ104/100</f>
        <v>1</v>
      </c>
      <c r="BS104" t="str">
        <f t="shared" ca="1" si="59"/>
        <v>Fortify</v>
      </c>
      <c r="BT104" s="14">
        <f t="shared" ca="1" si="60"/>
        <v>4.1416776587382342</v>
      </c>
      <c r="BU104" t="b">
        <f t="shared" ca="1" si="61"/>
        <v>0</v>
      </c>
      <c r="BV104" t="b">
        <f ca="1">AND(BU104, AS104=COUNTA(Parties[Opponent Party]))</f>
        <v>0</v>
      </c>
      <c r="BW104" s="14" cm="1">
        <f t="array" aca="1" ref="BW104" ca="1">INDEX(ElementMultiplier, AA104, BA104)*100/AY104</f>
        <v>0.54744525547445255</v>
      </c>
      <c r="BX104" s="18">
        <f t="shared" ca="1" si="35"/>
        <v>14</v>
      </c>
      <c r="BY104" s="18">
        <f t="shared" ca="1" si="36"/>
        <v>35</v>
      </c>
      <c r="BZ104" s="18">
        <f t="shared" ca="1" si="62"/>
        <v>105</v>
      </c>
      <c r="CA104" s="18">
        <f t="shared" ca="1" si="63"/>
        <v>70</v>
      </c>
      <c r="CB104" s="18">
        <f t="shared" ca="1" si="64"/>
        <v>301</v>
      </c>
      <c r="CC104" s="18">
        <f t="shared" ca="1" si="65"/>
        <v>100</v>
      </c>
      <c r="CD104" t="str">
        <f t="shared" ca="1" si="66"/>
        <v/>
      </c>
    </row>
    <row r="105" spans="8:82" x14ac:dyDescent="0.25">
      <c r="H105">
        <f t="shared" ca="1" si="37"/>
        <v>1</v>
      </c>
      <c r="I105" cm="1">
        <f t="array" aca="1" ref="I105" ca="1">IF(H105=H104, I104, INDEX(Parties[Player ID], H105))</f>
        <v>5</v>
      </c>
      <c r="J105" t="str" cm="1">
        <f t="array" aca="1" ref="J105" ca="1">IF(I105=I104,J104, INDEX(Monsters[Name], I105))</f>
        <v>Gunome</v>
      </c>
      <c r="K105" cm="1">
        <f t="array" aca="1" ref="K105" ca="1">IF(AND($H105=$H104, CD104=""), AN104, INDEX(Monsters[Health], $I105))</f>
        <v>54.5</v>
      </c>
      <c r="L105" cm="1">
        <f t="array" aca="1" ref="L105" ca="1">IF(AND($H105=$H104, $CD104=""), AO104, INDEX(Monsters[Stamina], $I105))</f>
        <v>18</v>
      </c>
      <c r="M105" s="18" cm="1">
        <f t="array" aca="1" ref="M105" ca="1">IF(AND($H105=$H104, $CD104=""), AP104, INDEX(Monsters[Attack], $I105))</f>
        <v>200</v>
      </c>
      <c r="N105" s="18" cm="1">
        <f t="array" aca="1" ref="N105" ca="1">IF(AND($H105=$H104, $CD104=""), AQ104, INDEX(Monsters[Defense], $I105))</f>
        <v>125</v>
      </c>
      <c r="O105" s="18" cm="1">
        <f t="array" aca="1" ref="O105" ca="1">IF(AND($H105=$H104, $CD104=""), AR104, INDEX(Monsters[Luck], $I105))</f>
        <v>110</v>
      </c>
      <c r="P105" cm="1">
        <f t="array" aca="1" ref="P105" ca="1">IF(I105=I104, P104, MATCH(INDEX(Monsters[Element], I105), Elements, 0))</f>
        <v>5</v>
      </c>
      <c r="Q105" s="4" cm="1">
        <f t="array" aca="1" ref="Q105" ca="1">INDEX(Monsters[Chance to Use 2], I105)</f>
        <v>0.4</v>
      </c>
      <c r="R105" cm="1">
        <f t="array" aca="1" ref="R105" ca="1">INDEX(Monsters[Ability 1 ID], I105)</f>
        <v>9</v>
      </c>
      <c r="S105" cm="1">
        <f t="array" aca="1" ref="S105" ca="1">INDEX(Monsters[Ability 2 ID], I105)</f>
        <v>10</v>
      </c>
      <c r="T105" cm="1">
        <f t="array" aca="1" ref="T105" ca="1">INDEX(Abilities[Stamina Cost], R105)</f>
        <v>5</v>
      </c>
      <c r="U105" cm="1">
        <f t="array" aca="1" ref="U105" ca="1">INDEX(Abilities[Stamina Cost], S105)</f>
        <v>12</v>
      </c>
      <c r="V105">
        <f t="shared" ca="1" si="38"/>
        <v>1</v>
      </c>
      <c r="W105">
        <f t="shared" ca="1" si="39"/>
        <v>5</v>
      </c>
      <c r="X105">
        <f t="shared" ca="1" si="40"/>
        <v>12</v>
      </c>
      <c r="Y105">
        <f t="shared" ca="1" si="41"/>
        <v>1</v>
      </c>
      <c r="Z105">
        <f t="shared" ca="1" si="42"/>
        <v>9</v>
      </c>
      <c r="AA105" s="18" cm="1">
        <f t="array" aca="1" ref="AA105" ca="1">INDEX(Abilities[Element ID], $Z105)</f>
        <v>5</v>
      </c>
      <c r="AB105" s="18" cm="1">
        <f t="array" aca="1" ref="AB105" ca="1">INDEX(Abilities[Stamina Cost], $Z105)</f>
        <v>5</v>
      </c>
      <c r="AC105" s="18" cm="1">
        <f t="array" aca="1" ref="AC105" ca="1">INDEX(Abilities[Min Damage], $Z105)</f>
        <v>11</v>
      </c>
      <c r="AD105" s="18" cm="1">
        <f t="array" aca="1" ref="AD105" ca="1">INDEX(Abilities[Max Damage], $Z105)</f>
        <v>16</v>
      </c>
      <c r="AE105" s="14">
        <f t="shared" ca="1" si="43"/>
        <v>25.454052333594166</v>
      </c>
      <c r="AF105" t="str" cm="1">
        <f t="array" aca="1" ref="AF105" ca="1">INDEX(Abilities[Special Effect], Z105)</f>
        <v>Vampire</v>
      </c>
      <c r="AG105" t="b" cm="1">
        <f t="array" aca="1" ref="AG105" ca="1">RAND() &lt;INDEX(Abilities[Effect Chance], Z105)*O105/100</f>
        <v>1</v>
      </c>
      <c r="AH105" t="str">
        <f t="shared" ca="1" si="44"/>
        <v>Vampire</v>
      </c>
      <c r="AI105" s="14">
        <f t="shared" ca="1" si="45"/>
        <v>25.454052333594166</v>
      </c>
      <c r="AJ105" t="b">
        <f t="shared" ca="1" si="46"/>
        <v>0</v>
      </c>
      <c r="AK105" t="b">
        <f ca="1">AND(AJ105, H105=COUNTA(Parties[Player Party]))</f>
        <v>0</v>
      </c>
      <c r="AL105" s="14" cm="1">
        <f t="array" aca="1" ref="AL105" ca="1">INDEX(ElementMultiplier, BL105, P105)*100/N105</f>
        <v>1</v>
      </c>
      <c r="AM105" s="14">
        <f t="shared" ca="1" si="34"/>
        <v>5</v>
      </c>
      <c r="AN105" s="18">
        <f t="shared" ca="1" si="47"/>
        <v>56</v>
      </c>
      <c r="AO105" s="18">
        <f t="shared" ca="1" si="48"/>
        <v>13</v>
      </c>
      <c r="AP105" s="18">
        <f t="shared" ca="1" si="49"/>
        <v>200</v>
      </c>
      <c r="AQ105" s="18">
        <f t="shared" ca="1" si="50"/>
        <v>125</v>
      </c>
      <c r="AR105" s="18">
        <f t="shared" ca="1" si="51"/>
        <v>110</v>
      </c>
      <c r="AS105">
        <f t="shared" ca="1" si="52"/>
        <v>1</v>
      </c>
      <c r="AT105" cm="1">
        <f t="array" aca="1" ref="AT105" ca="1">IF(AS105=AS104, AT104, INDEX(Parties[Opponent ID], AS105))</f>
        <v>12</v>
      </c>
      <c r="AU105" t="str" cm="1">
        <f t="array" aca="1" ref="AU105" ca="1">IF(AT105=AT104,AU104, INDEX(Monsters[Name], AT105))</f>
        <v>Gmooose</v>
      </c>
      <c r="AV105" cm="1">
        <f t="array" aca="1" ref="AV105" ca="1">IF(AND($AS105=$AS104, $CD104=""), BY104, INDEX(Monsters[Health], $AT105))</f>
        <v>35</v>
      </c>
      <c r="AW105" cm="1">
        <f t="array" aca="1" ref="AW105" ca="1">IF(AND($AS105=$AS104, $CD104=""), BZ104, INDEX(Monsters[Stamina], $AT105))</f>
        <v>105</v>
      </c>
      <c r="AX105" s="18" cm="1">
        <f t="array" aca="1" ref="AX105" ca="1">IF(AND($AS105=$AS104, $CD104=""), CA104, INDEX(Monsters[Attack], $AT105))</f>
        <v>70</v>
      </c>
      <c r="AY105" s="18" cm="1">
        <f t="array" aca="1" ref="AY105" ca="1">IF(AND($AS105=$AS104, $CD104=""), CB104, INDEX(Monsters[Defense], $AT105))</f>
        <v>301</v>
      </c>
      <c r="AZ105" s="18" cm="1">
        <f t="array" aca="1" ref="AZ105" ca="1">IF(AND($AS105=$AS104, $CD104=""), CC104, INDEX(Monsters[Luck], $AT105))</f>
        <v>100</v>
      </c>
      <c r="BA105" cm="1">
        <f t="array" aca="1" ref="BA105" ca="1">IF(AT105=AT104, BA104, MATCH(INDEX(Monsters[Element], AT105), Elements, 0))</f>
        <v>4</v>
      </c>
      <c r="BB105" s="4" cm="1">
        <f t="array" aca="1" ref="BB105" ca="1">INDEX(Monsters[Chance to Use 2], AT105)</f>
        <v>0.19999999999999996</v>
      </c>
      <c r="BC105" cm="1">
        <f t="array" aca="1" ref="BC105" ca="1">INDEX(Monsters[Ability 1 ID], AT105)</f>
        <v>3</v>
      </c>
      <c r="BD105" cm="1">
        <f t="array" aca="1" ref="BD105" ca="1">INDEX(Monsters[Ability 2 ID], AT105)</f>
        <v>2</v>
      </c>
      <c r="BE105" cm="1">
        <f t="array" aca="1" ref="BE105" ca="1">INDEX(Abilities[Stamina Cost], BC105)</f>
        <v>3</v>
      </c>
      <c r="BF105" cm="1">
        <f t="array" aca="1" ref="BF105" ca="1">INDEX(Abilities[Stamina Cost], BD105)</f>
        <v>3</v>
      </c>
      <c r="BG105">
        <f t="shared" ca="1" si="53"/>
        <v>1</v>
      </c>
      <c r="BH105">
        <f t="shared" ca="1" si="54"/>
        <v>3</v>
      </c>
      <c r="BI105">
        <f t="shared" ca="1" si="55"/>
        <v>3</v>
      </c>
      <c r="BJ105">
        <f t="shared" ca="1" si="56"/>
        <v>1</v>
      </c>
      <c r="BK105">
        <f t="shared" ca="1" si="57"/>
        <v>3</v>
      </c>
      <c r="BL105" s="18" cm="1">
        <f t="array" aca="1" ref="BL105" ca="1">INDEX(Abilities[Element ID], $BK105)</f>
        <v>4</v>
      </c>
      <c r="BM105" s="18" cm="1">
        <f t="array" aca="1" ref="BM105" ca="1">INDEX(Abilities[Stamina Cost], $BK105)</f>
        <v>3</v>
      </c>
      <c r="BN105" s="18" cm="1">
        <f t="array" aca="1" ref="BN105" ca="1">INDEX(Abilities[Min Damage], $BK105)</f>
        <v>4</v>
      </c>
      <c r="BO105" s="18" cm="1">
        <f t="array" aca="1" ref="BO105" ca="1">INDEX(Abilities[Max Damage], $BK105)</f>
        <v>8</v>
      </c>
      <c r="BP105" s="14">
        <f t="shared" ca="1" si="58"/>
        <v>5.1513766499287854</v>
      </c>
      <c r="BQ105" t="str" cm="1">
        <f t="array" aca="1" ref="BQ105" ca="1">INDEX(Abilities[Special Effect], BK105)</f>
        <v>Fortify</v>
      </c>
      <c r="BR105" t="b" cm="1">
        <f t="array" aca="1" ref="BR105" ca="1">RAND() &lt;INDEX(Abilities[Effect Chance], BK105)*AZ105/100</f>
        <v>1</v>
      </c>
      <c r="BS105" t="str">
        <f t="shared" ca="1" si="59"/>
        <v>Fortify</v>
      </c>
      <c r="BT105" s="14">
        <f t="shared" ca="1" si="60"/>
        <v>5.1513766499287854</v>
      </c>
      <c r="BU105" t="b">
        <f t="shared" ca="1" si="61"/>
        <v>0</v>
      </c>
      <c r="BV105" t="b">
        <f ca="1">AND(BU105, AS105=COUNTA(Parties[Opponent Party]))</f>
        <v>0</v>
      </c>
      <c r="BW105" s="14" cm="1">
        <f t="array" aca="1" ref="BW105" ca="1">INDEX(ElementMultiplier, AA105, BA105)*100/AY105</f>
        <v>0.49833887043189368</v>
      </c>
      <c r="BX105" s="18">
        <f t="shared" ca="1" si="35"/>
        <v>13</v>
      </c>
      <c r="BY105" s="18">
        <f t="shared" ca="1" si="36"/>
        <v>22</v>
      </c>
      <c r="BZ105" s="18">
        <f t="shared" ca="1" si="62"/>
        <v>102</v>
      </c>
      <c r="CA105" s="18">
        <f t="shared" ca="1" si="63"/>
        <v>70</v>
      </c>
      <c r="CB105" s="18">
        <f t="shared" ca="1" si="64"/>
        <v>331</v>
      </c>
      <c r="CC105" s="18">
        <f t="shared" ca="1" si="65"/>
        <v>100</v>
      </c>
      <c r="CD105" t="str">
        <f t="shared" ca="1" si="66"/>
        <v/>
      </c>
    </row>
    <row r="106" spans="8:82" x14ac:dyDescent="0.25">
      <c r="H106">
        <f t="shared" ca="1" si="37"/>
        <v>1</v>
      </c>
      <c r="I106" cm="1">
        <f t="array" aca="1" ref="I106" ca="1">IF(H106=H105, I105, INDEX(Parties[Player ID], H106))</f>
        <v>5</v>
      </c>
      <c r="J106" t="str" cm="1">
        <f t="array" aca="1" ref="J106" ca="1">IF(I106=I105,J105, INDEX(Monsters[Name], I106))</f>
        <v>Gunome</v>
      </c>
      <c r="K106" cm="1">
        <f t="array" aca="1" ref="K106" ca="1">IF(AND($H106=$H105, CD105=""), AN105, INDEX(Monsters[Health], $I106))</f>
        <v>56</v>
      </c>
      <c r="L106" cm="1">
        <f t="array" aca="1" ref="L106" ca="1">IF(AND($H106=$H105, $CD105=""), AO105, INDEX(Monsters[Stamina], $I106))</f>
        <v>13</v>
      </c>
      <c r="M106" s="18" cm="1">
        <f t="array" aca="1" ref="M106" ca="1">IF(AND($H106=$H105, $CD105=""), AP105, INDEX(Monsters[Attack], $I106))</f>
        <v>200</v>
      </c>
      <c r="N106" s="18" cm="1">
        <f t="array" aca="1" ref="N106" ca="1">IF(AND($H106=$H105, $CD105=""), AQ105, INDEX(Monsters[Defense], $I106))</f>
        <v>125</v>
      </c>
      <c r="O106" s="18" cm="1">
        <f t="array" aca="1" ref="O106" ca="1">IF(AND($H106=$H105, $CD105=""), AR105, INDEX(Monsters[Luck], $I106))</f>
        <v>110</v>
      </c>
      <c r="P106" cm="1">
        <f t="array" aca="1" ref="P106" ca="1">IF(I106=I105, P105, MATCH(INDEX(Monsters[Element], I106), Elements, 0))</f>
        <v>5</v>
      </c>
      <c r="Q106" s="4" cm="1">
        <f t="array" aca="1" ref="Q106" ca="1">INDEX(Monsters[Chance to Use 2], I106)</f>
        <v>0.4</v>
      </c>
      <c r="R106" cm="1">
        <f t="array" aca="1" ref="R106" ca="1">INDEX(Monsters[Ability 1 ID], I106)</f>
        <v>9</v>
      </c>
      <c r="S106" cm="1">
        <f t="array" aca="1" ref="S106" ca="1">INDEX(Monsters[Ability 2 ID], I106)</f>
        <v>10</v>
      </c>
      <c r="T106" cm="1">
        <f t="array" aca="1" ref="T106" ca="1">INDEX(Abilities[Stamina Cost], R106)</f>
        <v>5</v>
      </c>
      <c r="U106" cm="1">
        <f t="array" aca="1" ref="U106" ca="1">INDEX(Abilities[Stamina Cost], S106)</f>
        <v>12</v>
      </c>
      <c r="V106">
        <f t="shared" ca="1" si="38"/>
        <v>1</v>
      </c>
      <c r="W106">
        <f t="shared" ca="1" si="39"/>
        <v>5</v>
      </c>
      <c r="X106">
        <f t="shared" ca="1" si="40"/>
        <v>12</v>
      </c>
      <c r="Y106">
        <f t="shared" ca="1" si="41"/>
        <v>1</v>
      </c>
      <c r="Z106">
        <f t="shared" ca="1" si="42"/>
        <v>9</v>
      </c>
      <c r="AA106" s="18" cm="1">
        <f t="array" aca="1" ref="AA106" ca="1">INDEX(Abilities[Element ID], $Z106)</f>
        <v>5</v>
      </c>
      <c r="AB106" s="18" cm="1">
        <f t="array" aca="1" ref="AB106" ca="1">INDEX(Abilities[Stamina Cost], $Z106)</f>
        <v>5</v>
      </c>
      <c r="AC106" s="18" cm="1">
        <f t="array" aca="1" ref="AC106" ca="1">INDEX(Abilities[Min Damage], $Z106)</f>
        <v>11</v>
      </c>
      <c r="AD106" s="18" cm="1">
        <f t="array" aca="1" ref="AD106" ca="1">INDEX(Abilities[Max Damage], $Z106)</f>
        <v>16</v>
      </c>
      <c r="AE106" s="14">
        <f t="shared" ca="1" si="43"/>
        <v>26.653660432030748</v>
      </c>
      <c r="AF106" t="str" cm="1">
        <f t="array" aca="1" ref="AF106" ca="1">INDEX(Abilities[Special Effect], Z106)</f>
        <v>Vampire</v>
      </c>
      <c r="AG106" t="b" cm="1">
        <f t="array" aca="1" ref="AG106" ca="1">RAND() &lt;INDEX(Abilities[Effect Chance], Z106)*O106/100</f>
        <v>1</v>
      </c>
      <c r="AH106" t="str">
        <f t="shared" ca="1" si="44"/>
        <v>Vampire</v>
      </c>
      <c r="AI106" s="14">
        <f t="shared" ca="1" si="45"/>
        <v>26.653660432030748</v>
      </c>
      <c r="AJ106" t="b">
        <f t="shared" ca="1" si="46"/>
        <v>0</v>
      </c>
      <c r="AK106" t="b">
        <f ca="1">AND(AJ106, H106=COUNTA(Parties[Player Party]))</f>
        <v>0</v>
      </c>
      <c r="AL106" s="14" cm="1">
        <f t="array" aca="1" ref="AL106" ca="1">INDEX(ElementMultiplier, BL106, P106)*100/N106</f>
        <v>1</v>
      </c>
      <c r="AM106" s="14">
        <f t="shared" ca="1" si="34"/>
        <v>4</v>
      </c>
      <c r="AN106" s="18">
        <f t="shared" ca="1" si="47"/>
        <v>58</v>
      </c>
      <c r="AO106" s="18">
        <f t="shared" ca="1" si="48"/>
        <v>8</v>
      </c>
      <c r="AP106" s="18">
        <f t="shared" ca="1" si="49"/>
        <v>200</v>
      </c>
      <c r="AQ106" s="18">
        <f t="shared" ca="1" si="50"/>
        <v>125</v>
      </c>
      <c r="AR106" s="18">
        <f t="shared" ca="1" si="51"/>
        <v>110</v>
      </c>
      <c r="AS106">
        <f t="shared" ca="1" si="52"/>
        <v>1</v>
      </c>
      <c r="AT106" cm="1">
        <f t="array" aca="1" ref="AT106" ca="1">IF(AS106=AS105, AT105, INDEX(Parties[Opponent ID], AS106))</f>
        <v>12</v>
      </c>
      <c r="AU106" t="str" cm="1">
        <f t="array" aca="1" ref="AU106" ca="1">IF(AT106=AT105,AU105, INDEX(Monsters[Name], AT106))</f>
        <v>Gmooose</v>
      </c>
      <c r="AV106" cm="1">
        <f t="array" aca="1" ref="AV106" ca="1">IF(AND($AS106=$AS105, $CD105=""), BY105, INDEX(Monsters[Health], $AT106))</f>
        <v>22</v>
      </c>
      <c r="AW106" cm="1">
        <f t="array" aca="1" ref="AW106" ca="1">IF(AND($AS106=$AS105, $CD105=""), BZ105, INDEX(Monsters[Stamina], $AT106))</f>
        <v>102</v>
      </c>
      <c r="AX106" s="18" cm="1">
        <f t="array" aca="1" ref="AX106" ca="1">IF(AND($AS106=$AS105, $CD105=""), CA105, INDEX(Monsters[Attack], $AT106))</f>
        <v>70</v>
      </c>
      <c r="AY106" s="18" cm="1">
        <f t="array" aca="1" ref="AY106" ca="1">IF(AND($AS106=$AS105, $CD105=""), CB105, INDEX(Monsters[Defense], $AT106))</f>
        <v>331</v>
      </c>
      <c r="AZ106" s="18" cm="1">
        <f t="array" aca="1" ref="AZ106" ca="1">IF(AND($AS106=$AS105, $CD105=""), CC105, INDEX(Monsters[Luck], $AT106))</f>
        <v>100</v>
      </c>
      <c r="BA106" cm="1">
        <f t="array" aca="1" ref="BA106" ca="1">IF(AT106=AT105, BA105, MATCH(INDEX(Monsters[Element], AT106), Elements, 0))</f>
        <v>4</v>
      </c>
      <c r="BB106" s="4" cm="1">
        <f t="array" aca="1" ref="BB106" ca="1">INDEX(Monsters[Chance to Use 2], AT106)</f>
        <v>0.19999999999999996</v>
      </c>
      <c r="BC106" cm="1">
        <f t="array" aca="1" ref="BC106" ca="1">INDEX(Monsters[Ability 1 ID], AT106)</f>
        <v>3</v>
      </c>
      <c r="BD106" cm="1">
        <f t="array" aca="1" ref="BD106" ca="1">INDEX(Monsters[Ability 2 ID], AT106)</f>
        <v>2</v>
      </c>
      <c r="BE106" cm="1">
        <f t="array" aca="1" ref="BE106" ca="1">INDEX(Abilities[Stamina Cost], BC106)</f>
        <v>3</v>
      </c>
      <c r="BF106" cm="1">
        <f t="array" aca="1" ref="BF106" ca="1">INDEX(Abilities[Stamina Cost], BD106)</f>
        <v>3</v>
      </c>
      <c r="BG106">
        <f t="shared" ca="1" si="53"/>
        <v>1</v>
      </c>
      <c r="BH106">
        <f t="shared" ca="1" si="54"/>
        <v>3</v>
      </c>
      <c r="BI106">
        <f t="shared" ca="1" si="55"/>
        <v>3</v>
      </c>
      <c r="BJ106">
        <f t="shared" ca="1" si="56"/>
        <v>1</v>
      </c>
      <c r="BK106">
        <f t="shared" ca="1" si="57"/>
        <v>3</v>
      </c>
      <c r="BL106" s="18" cm="1">
        <f t="array" aca="1" ref="BL106" ca="1">INDEX(Abilities[Element ID], $BK106)</f>
        <v>4</v>
      </c>
      <c r="BM106" s="18" cm="1">
        <f t="array" aca="1" ref="BM106" ca="1">INDEX(Abilities[Stamina Cost], $BK106)</f>
        <v>3</v>
      </c>
      <c r="BN106" s="18" cm="1">
        <f t="array" aca="1" ref="BN106" ca="1">INDEX(Abilities[Min Damage], $BK106)</f>
        <v>4</v>
      </c>
      <c r="BO106" s="18" cm="1">
        <f t="array" aca="1" ref="BO106" ca="1">INDEX(Abilities[Max Damage], $BK106)</f>
        <v>8</v>
      </c>
      <c r="BP106" s="14">
        <f t="shared" ca="1" si="58"/>
        <v>4.0620563458384966</v>
      </c>
      <c r="BQ106" t="str" cm="1">
        <f t="array" aca="1" ref="BQ106" ca="1">INDEX(Abilities[Special Effect], BK106)</f>
        <v>Fortify</v>
      </c>
      <c r="BR106" t="b" cm="1">
        <f t="array" aca="1" ref="BR106" ca="1">RAND() &lt;INDEX(Abilities[Effect Chance], BK106)*AZ106/100</f>
        <v>1</v>
      </c>
      <c r="BS106" t="str">
        <f t="shared" ca="1" si="59"/>
        <v>Fortify</v>
      </c>
      <c r="BT106" s="14">
        <f t="shared" ca="1" si="60"/>
        <v>4.0620563458384966</v>
      </c>
      <c r="BU106" t="b">
        <f t="shared" ca="1" si="61"/>
        <v>0</v>
      </c>
      <c r="BV106" t="b">
        <f ca="1">AND(BU106, AS106=COUNTA(Parties[Opponent Party]))</f>
        <v>0</v>
      </c>
      <c r="BW106" s="14" cm="1">
        <f t="array" aca="1" ref="BW106" ca="1">INDEX(ElementMultiplier, AA106, BA106)*100/AY106</f>
        <v>0.45317220543806647</v>
      </c>
      <c r="BX106" s="18">
        <f t="shared" ca="1" si="35"/>
        <v>12</v>
      </c>
      <c r="BY106" s="18">
        <f t="shared" ca="1" si="36"/>
        <v>10</v>
      </c>
      <c r="BZ106" s="18">
        <f t="shared" ca="1" si="62"/>
        <v>99</v>
      </c>
      <c r="CA106" s="18">
        <f t="shared" ca="1" si="63"/>
        <v>70</v>
      </c>
      <c r="CB106" s="18">
        <f t="shared" ca="1" si="64"/>
        <v>364</v>
      </c>
      <c r="CC106" s="18">
        <f t="shared" ca="1" si="65"/>
        <v>100</v>
      </c>
      <c r="CD106" t="str">
        <f t="shared" ca="1" si="66"/>
        <v/>
      </c>
    </row>
    <row r="107" spans="8:82" x14ac:dyDescent="0.25">
      <c r="H107">
        <f t="shared" ca="1" si="37"/>
        <v>1</v>
      </c>
      <c r="I107" cm="1">
        <f t="array" aca="1" ref="I107" ca="1">IF(H107=H106, I106, INDEX(Parties[Player ID], H107))</f>
        <v>5</v>
      </c>
      <c r="J107" t="str" cm="1">
        <f t="array" aca="1" ref="J107" ca="1">IF(I107=I106,J106, INDEX(Monsters[Name], I107))</f>
        <v>Gunome</v>
      </c>
      <c r="K107" cm="1">
        <f t="array" aca="1" ref="K107" ca="1">IF(AND($H107=$H106, CD106=""), AN106, INDEX(Monsters[Health], $I107))</f>
        <v>58</v>
      </c>
      <c r="L107" cm="1">
        <f t="array" aca="1" ref="L107" ca="1">IF(AND($H107=$H106, $CD106=""), AO106, INDEX(Monsters[Stamina], $I107))</f>
        <v>8</v>
      </c>
      <c r="M107" s="18" cm="1">
        <f t="array" aca="1" ref="M107" ca="1">IF(AND($H107=$H106, $CD106=""), AP106, INDEX(Monsters[Attack], $I107))</f>
        <v>200</v>
      </c>
      <c r="N107" s="18" cm="1">
        <f t="array" aca="1" ref="N107" ca="1">IF(AND($H107=$H106, $CD106=""), AQ106, INDEX(Monsters[Defense], $I107))</f>
        <v>125</v>
      </c>
      <c r="O107" s="18" cm="1">
        <f t="array" aca="1" ref="O107" ca="1">IF(AND($H107=$H106, $CD106=""), AR106, INDEX(Monsters[Luck], $I107))</f>
        <v>110</v>
      </c>
      <c r="P107" cm="1">
        <f t="array" aca="1" ref="P107" ca="1">IF(I107=I106, P106, MATCH(INDEX(Monsters[Element], I107), Elements, 0))</f>
        <v>5</v>
      </c>
      <c r="Q107" s="4" cm="1">
        <f t="array" aca="1" ref="Q107" ca="1">INDEX(Monsters[Chance to Use 2], I107)</f>
        <v>0.4</v>
      </c>
      <c r="R107" cm="1">
        <f t="array" aca="1" ref="R107" ca="1">INDEX(Monsters[Ability 1 ID], I107)</f>
        <v>9</v>
      </c>
      <c r="S107" cm="1">
        <f t="array" aca="1" ref="S107" ca="1">INDEX(Monsters[Ability 2 ID], I107)</f>
        <v>10</v>
      </c>
      <c r="T107" cm="1">
        <f t="array" aca="1" ref="T107" ca="1">INDEX(Abilities[Stamina Cost], R107)</f>
        <v>5</v>
      </c>
      <c r="U107" cm="1">
        <f t="array" aca="1" ref="U107" ca="1">INDEX(Abilities[Stamina Cost], S107)</f>
        <v>12</v>
      </c>
      <c r="V107">
        <f t="shared" ca="1" si="38"/>
        <v>1</v>
      </c>
      <c r="W107">
        <f t="shared" ca="1" si="39"/>
        <v>5</v>
      </c>
      <c r="X107">
        <f t="shared" ca="1" si="40"/>
        <v>12</v>
      </c>
      <c r="Y107">
        <f t="shared" ca="1" si="41"/>
        <v>1</v>
      </c>
      <c r="Z107">
        <f t="shared" ca="1" si="42"/>
        <v>9</v>
      </c>
      <c r="AA107" s="18" cm="1">
        <f t="array" aca="1" ref="AA107" ca="1">INDEX(Abilities[Element ID], $Z107)</f>
        <v>5</v>
      </c>
      <c r="AB107" s="18" cm="1">
        <f t="array" aca="1" ref="AB107" ca="1">INDEX(Abilities[Stamina Cost], $Z107)</f>
        <v>5</v>
      </c>
      <c r="AC107" s="18" cm="1">
        <f t="array" aca="1" ref="AC107" ca="1">INDEX(Abilities[Min Damage], $Z107)</f>
        <v>11</v>
      </c>
      <c r="AD107" s="18" cm="1">
        <f t="array" aca="1" ref="AD107" ca="1">INDEX(Abilities[Max Damage], $Z107)</f>
        <v>16</v>
      </c>
      <c r="AE107" s="14">
        <f t="shared" ca="1" si="43"/>
        <v>26.722613840287778</v>
      </c>
      <c r="AF107" t="str" cm="1">
        <f t="array" aca="1" ref="AF107" ca="1">INDEX(Abilities[Special Effect], Z107)</f>
        <v>Vampire</v>
      </c>
      <c r="AG107" t="b" cm="1">
        <f t="array" aca="1" ref="AG107" ca="1">RAND() &lt;INDEX(Abilities[Effect Chance], Z107)*O107/100</f>
        <v>1</v>
      </c>
      <c r="AH107" t="str">
        <f t="shared" ca="1" si="44"/>
        <v>Vampire</v>
      </c>
      <c r="AI107" s="14">
        <f t="shared" ca="1" si="45"/>
        <v>26.722613840287778</v>
      </c>
      <c r="AJ107" t="b">
        <f t="shared" ca="1" si="46"/>
        <v>1</v>
      </c>
      <c r="AK107" t="b">
        <f ca="1">AND(AJ107, H107=COUNTA(Parties[Player Party]))</f>
        <v>0</v>
      </c>
      <c r="AL107" s="14" cm="1">
        <f t="array" aca="1" ref="AL107" ca="1">INDEX(ElementMultiplier, BL107, P107)*100/N107</f>
        <v>1</v>
      </c>
      <c r="AM107" s="14">
        <f t="shared" ca="1" si="34"/>
        <v>4</v>
      </c>
      <c r="AN107" s="18">
        <f t="shared" ca="1" si="47"/>
        <v>59.5</v>
      </c>
      <c r="AO107" s="18">
        <f t="shared" ca="1" si="48"/>
        <v>3</v>
      </c>
      <c r="AP107" s="18">
        <f t="shared" ca="1" si="49"/>
        <v>200</v>
      </c>
      <c r="AQ107" s="18">
        <f t="shared" ca="1" si="50"/>
        <v>125</v>
      </c>
      <c r="AR107" s="18">
        <f t="shared" ca="1" si="51"/>
        <v>110</v>
      </c>
      <c r="AS107">
        <f t="shared" ca="1" si="52"/>
        <v>1</v>
      </c>
      <c r="AT107" cm="1">
        <f t="array" aca="1" ref="AT107" ca="1">IF(AS107=AS106, AT106, INDEX(Parties[Opponent ID], AS107))</f>
        <v>12</v>
      </c>
      <c r="AU107" t="str" cm="1">
        <f t="array" aca="1" ref="AU107" ca="1">IF(AT107=AT106,AU106, INDEX(Monsters[Name], AT107))</f>
        <v>Gmooose</v>
      </c>
      <c r="AV107" cm="1">
        <f t="array" aca="1" ref="AV107" ca="1">IF(AND($AS107=$AS106, $CD106=""), BY106, INDEX(Monsters[Health], $AT107))</f>
        <v>10</v>
      </c>
      <c r="AW107" cm="1">
        <f t="array" aca="1" ref="AW107" ca="1">IF(AND($AS107=$AS106, $CD106=""), BZ106, INDEX(Monsters[Stamina], $AT107))</f>
        <v>99</v>
      </c>
      <c r="AX107" s="18" cm="1">
        <f t="array" aca="1" ref="AX107" ca="1">IF(AND($AS107=$AS106, $CD106=""), CA106, INDEX(Monsters[Attack], $AT107))</f>
        <v>70</v>
      </c>
      <c r="AY107" s="18" cm="1">
        <f t="array" aca="1" ref="AY107" ca="1">IF(AND($AS107=$AS106, $CD106=""), CB106, INDEX(Monsters[Defense], $AT107))</f>
        <v>364</v>
      </c>
      <c r="AZ107" s="18" cm="1">
        <f t="array" aca="1" ref="AZ107" ca="1">IF(AND($AS107=$AS106, $CD106=""), CC106, INDEX(Monsters[Luck], $AT107))</f>
        <v>100</v>
      </c>
      <c r="BA107" cm="1">
        <f t="array" aca="1" ref="BA107" ca="1">IF(AT107=AT106, BA106, MATCH(INDEX(Monsters[Element], AT107), Elements, 0))</f>
        <v>4</v>
      </c>
      <c r="BB107" s="4" cm="1">
        <f t="array" aca="1" ref="BB107" ca="1">INDEX(Monsters[Chance to Use 2], AT107)</f>
        <v>0.19999999999999996</v>
      </c>
      <c r="BC107" cm="1">
        <f t="array" aca="1" ref="BC107" ca="1">INDEX(Monsters[Ability 1 ID], AT107)</f>
        <v>3</v>
      </c>
      <c r="BD107" cm="1">
        <f t="array" aca="1" ref="BD107" ca="1">INDEX(Monsters[Ability 2 ID], AT107)</f>
        <v>2</v>
      </c>
      <c r="BE107" cm="1">
        <f t="array" aca="1" ref="BE107" ca="1">INDEX(Abilities[Stamina Cost], BC107)</f>
        <v>3</v>
      </c>
      <c r="BF107" cm="1">
        <f t="array" aca="1" ref="BF107" ca="1">INDEX(Abilities[Stamina Cost], BD107)</f>
        <v>3</v>
      </c>
      <c r="BG107">
        <f t="shared" ca="1" si="53"/>
        <v>1</v>
      </c>
      <c r="BH107">
        <f t="shared" ca="1" si="54"/>
        <v>3</v>
      </c>
      <c r="BI107">
        <f t="shared" ca="1" si="55"/>
        <v>3</v>
      </c>
      <c r="BJ107">
        <f t="shared" ca="1" si="56"/>
        <v>1</v>
      </c>
      <c r="BK107">
        <f t="shared" ca="1" si="57"/>
        <v>3</v>
      </c>
      <c r="BL107" s="18" cm="1">
        <f t="array" aca="1" ref="BL107" ca="1">INDEX(Abilities[Element ID], $BK107)</f>
        <v>4</v>
      </c>
      <c r="BM107" s="18" cm="1">
        <f t="array" aca="1" ref="BM107" ca="1">INDEX(Abilities[Stamina Cost], $BK107)</f>
        <v>3</v>
      </c>
      <c r="BN107" s="18" cm="1">
        <f t="array" aca="1" ref="BN107" ca="1">INDEX(Abilities[Min Damage], $BK107)</f>
        <v>4</v>
      </c>
      <c r="BO107" s="18" cm="1">
        <f t="array" aca="1" ref="BO107" ca="1">INDEX(Abilities[Max Damage], $BK107)</f>
        <v>8</v>
      </c>
      <c r="BP107" s="14">
        <f t="shared" ca="1" si="58"/>
        <v>4.4799862128328556</v>
      </c>
      <c r="BQ107" t="str" cm="1">
        <f t="array" aca="1" ref="BQ107" ca="1">INDEX(Abilities[Special Effect], BK107)</f>
        <v>Fortify</v>
      </c>
      <c r="BR107" t="b" cm="1">
        <f t="array" aca="1" ref="BR107" ca="1">RAND() &lt;INDEX(Abilities[Effect Chance], BK107)*AZ107/100</f>
        <v>1</v>
      </c>
      <c r="BS107" t="str">
        <f t="shared" ca="1" si="59"/>
        <v>Fortify</v>
      </c>
      <c r="BT107" s="14">
        <f t="shared" ca="1" si="60"/>
        <v>4.4799862128328556</v>
      </c>
      <c r="BU107" t="b">
        <f t="shared" ca="1" si="61"/>
        <v>1</v>
      </c>
      <c r="BV107" t="b">
        <f ca="1">AND(BU107, AS107=COUNTA(Parties[Opponent Party]))</f>
        <v>0</v>
      </c>
      <c r="BW107" s="14" cm="1">
        <f t="array" aca="1" ref="BW107" ca="1">INDEX(ElementMultiplier, AA107, BA107)*100/AY107</f>
        <v>0.41208791208791207</v>
      </c>
      <c r="BX107" s="18">
        <f t="shared" ca="1" si="35"/>
        <v>11</v>
      </c>
      <c r="BY107" s="18">
        <f t="shared" ca="1" si="36"/>
        <v>0</v>
      </c>
      <c r="BZ107" s="18">
        <f t="shared" ca="1" si="62"/>
        <v>96</v>
      </c>
      <c r="CA107" s="18">
        <f t="shared" ca="1" si="63"/>
        <v>70</v>
      </c>
      <c r="CB107" s="18">
        <f t="shared" ca="1" si="64"/>
        <v>400</v>
      </c>
      <c r="CC107" s="18">
        <f t="shared" ca="1" si="65"/>
        <v>100</v>
      </c>
      <c r="CD107" t="str">
        <f t="shared" ca="1" si="66"/>
        <v/>
      </c>
    </row>
    <row r="108" spans="8:82" x14ac:dyDescent="0.25">
      <c r="H108">
        <f t="shared" ca="1" si="37"/>
        <v>2</v>
      </c>
      <c r="I108" cm="1">
        <f t="array" aca="1" ref="I108" ca="1">IF(H108=H107, I107, INDEX(Parties[Player ID], H108))</f>
        <v>8</v>
      </c>
      <c r="J108" t="str" cm="1">
        <f t="array" aca="1" ref="J108" ca="1">IF(I108=I107,J107, INDEX(Monsters[Name], I108))</f>
        <v>EFUP Gnome (Extrodinary Fantasical Ultra Pretty Gnome)</v>
      </c>
      <c r="K108" cm="1">
        <f t="array" aca="1" ref="K108" ca="1">IF(AND($H108=$H107, CD107=""), AN107, INDEX(Monsters[Health], $I108))</f>
        <v>110</v>
      </c>
      <c r="L108" cm="1">
        <f t="array" aca="1" ref="L108" ca="1">IF(AND($H108=$H107, $CD107=""), AO107, INDEX(Monsters[Stamina], $I108))</f>
        <v>200</v>
      </c>
      <c r="M108" s="18" cm="1">
        <f t="array" aca="1" ref="M108" ca="1">IF(AND($H108=$H107, $CD107=""), AP107, INDEX(Monsters[Attack], $I108))</f>
        <v>80</v>
      </c>
      <c r="N108" s="18" cm="1">
        <f t="array" aca="1" ref="N108" ca="1">IF(AND($H108=$H107, $CD107=""), AQ107, INDEX(Monsters[Defense], $I108))</f>
        <v>95</v>
      </c>
      <c r="O108" s="18" cm="1">
        <f t="array" aca="1" ref="O108" ca="1">IF(AND($H108=$H107, $CD107=""), AR107, INDEX(Monsters[Luck], $I108))</f>
        <v>100</v>
      </c>
      <c r="P108" cm="1">
        <f t="array" aca="1" ref="P108" ca="1">IF(I108=I107, P107, MATCH(INDEX(Monsters[Element], I108), Elements, 0))</f>
        <v>2</v>
      </c>
      <c r="Q108" s="4" cm="1">
        <f t="array" aca="1" ref="Q108" ca="1">INDEX(Monsters[Chance to Use 2], I108)</f>
        <v>0.8</v>
      </c>
      <c r="R108" cm="1">
        <f t="array" aca="1" ref="R108" ca="1">INDEX(Monsters[Ability 1 ID], I108)</f>
        <v>14</v>
      </c>
      <c r="S108" cm="1">
        <f t="array" aca="1" ref="S108" ca="1">INDEX(Monsters[Ability 2 ID], I108)</f>
        <v>11</v>
      </c>
      <c r="T108" cm="1">
        <f t="array" aca="1" ref="T108" ca="1">INDEX(Abilities[Stamina Cost], R108)</f>
        <v>20</v>
      </c>
      <c r="U108" cm="1">
        <f t="array" aca="1" ref="U108" ca="1">INDEX(Abilities[Stamina Cost], S108)</f>
        <v>10</v>
      </c>
      <c r="V108">
        <f t="shared" ca="1" si="38"/>
        <v>2</v>
      </c>
      <c r="W108">
        <f t="shared" ca="1" si="39"/>
        <v>10</v>
      </c>
      <c r="X108">
        <f t="shared" ca="1" si="40"/>
        <v>20</v>
      </c>
      <c r="Y108">
        <f t="shared" ca="1" si="41"/>
        <v>2</v>
      </c>
      <c r="Z108">
        <f t="shared" ca="1" si="42"/>
        <v>11</v>
      </c>
      <c r="AA108" s="18" cm="1">
        <f t="array" aca="1" ref="AA108" ca="1">INDEX(Abilities[Element ID], $Z108)</f>
        <v>2</v>
      </c>
      <c r="AB108" s="18" cm="1">
        <f t="array" aca="1" ref="AB108" ca="1">INDEX(Abilities[Stamina Cost], $Z108)</f>
        <v>10</v>
      </c>
      <c r="AC108" s="18" cm="1">
        <f t="array" aca="1" ref="AC108" ca="1">INDEX(Abilities[Min Damage], $Z108)</f>
        <v>10</v>
      </c>
      <c r="AD108" s="18" cm="1">
        <f t="array" aca="1" ref="AD108" ca="1">INDEX(Abilities[Max Damage], $Z108)</f>
        <v>22</v>
      </c>
      <c r="AE108" s="14">
        <f t="shared" ca="1" si="43"/>
        <v>13.1347327515968</v>
      </c>
      <c r="AF108" t="str" cm="1">
        <f t="array" aca="1" ref="AF108" ca="1">INDEX(Abilities[Special Effect], Z108)</f>
        <v>Vampire</v>
      </c>
      <c r="AG108" t="b" cm="1">
        <f t="array" aca="1" ref="AG108" ca="1">RAND() &lt;INDEX(Abilities[Effect Chance], Z108)*O108/100</f>
        <v>0</v>
      </c>
      <c r="AH108" t="str">
        <f t="shared" ca="1" si="44"/>
        <v/>
      </c>
      <c r="AI108" s="14">
        <f t="shared" ca="1" si="45"/>
        <v>13.1347327515968</v>
      </c>
      <c r="AJ108" t="b">
        <f t="shared" ca="1" si="46"/>
        <v>0</v>
      </c>
      <c r="AK108" t="b">
        <f ca="1">AND(AJ108, H108=COUNTA(Parties[Player Party]))</f>
        <v>0</v>
      </c>
      <c r="AL108" s="14" cm="1">
        <f t="array" aca="1" ref="AL108" ca="1">INDEX(ElementMultiplier, BL108, P108)*100/N108</f>
        <v>1.0526315789473684</v>
      </c>
      <c r="AM108" s="14">
        <f t="shared" ca="1" si="34"/>
        <v>10</v>
      </c>
      <c r="AN108" s="18">
        <f t="shared" ca="1" si="47"/>
        <v>100</v>
      </c>
      <c r="AO108" s="18">
        <f t="shared" ca="1" si="48"/>
        <v>190</v>
      </c>
      <c r="AP108" s="18">
        <f t="shared" ca="1" si="49"/>
        <v>80</v>
      </c>
      <c r="AQ108" s="18">
        <f t="shared" ca="1" si="50"/>
        <v>86</v>
      </c>
      <c r="AR108" s="18">
        <f t="shared" ca="1" si="51"/>
        <v>100</v>
      </c>
      <c r="AS108">
        <f t="shared" ca="1" si="52"/>
        <v>2</v>
      </c>
      <c r="AT108" cm="1">
        <f t="array" aca="1" ref="AT108" ca="1">IF(AS108=AS107, AT107, INDEX(Parties[Opponent ID], AS108))</f>
        <v>1</v>
      </c>
      <c r="AU108" t="str" cm="1">
        <f t="array" aca="1" ref="AU108" ca="1">IF(AT108=AT107,AU107, INDEX(Monsters[Name], AT108))</f>
        <v>Gnives</v>
      </c>
      <c r="AV108" cm="1">
        <f t="array" aca="1" ref="AV108" ca="1">IF(AND($AS108=$AS107, $CD107=""), BY107, INDEX(Monsters[Health], $AT108))</f>
        <v>80</v>
      </c>
      <c r="AW108" cm="1">
        <f t="array" aca="1" ref="AW108" ca="1">IF(AND($AS108=$AS107, $CD107=""), BZ107, INDEX(Monsters[Stamina], $AT108))</f>
        <v>145</v>
      </c>
      <c r="AX108" s="18" cm="1">
        <f t="array" aca="1" ref="AX108" ca="1">IF(AND($AS108=$AS107, $CD107=""), CA107, INDEX(Monsters[Attack], $AT108))</f>
        <v>105</v>
      </c>
      <c r="AY108" s="18" cm="1">
        <f t="array" aca="1" ref="AY108" ca="1">IF(AND($AS108=$AS107, $CD107=""), CB107, INDEX(Monsters[Defense], $AT108))</f>
        <v>100</v>
      </c>
      <c r="AZ108" s="18" cm="1">
        <f t="array" aca="1" ref="AZ108" ca="1">IF(AND($AS108=$AS107, $CD107=""), CC107, INDEX(Monsters[Luck], $AT108))</f>
        <v>100</v>
      </c>
      <c r="BA108" cm="1">
        <f t="array" aca="1" ref="BA108" ca="1">IF(AT108=AT107, BA107, MATCH(INDEX(Monsters[Element], AT108), Elements, 0))</f>
        <v>1</v>
      </c>
      <c r="BB108" s="4" cm="1">
        <f t="array" aca="1" ref="BB108" ca="1">INDEX(Monsters[Chance to Use 2], AT108)</f>
        <v>0.65</v>
      </c>
      <c r="BC108" cm="1">
        <f t="array" aca="1" ref="BC108" ca="1">INDEX(Monsters[Ability 1 ID], AT108)</f>
        <v>18</v>
      </c>
      <c r="BD108" cm="1">
        <f t="array" aca="1" ref="BD108" ca="1">INDEX(Monsters[Ability 2 ID], AT108)</f>
        <v>2</v>
      </c>
      <c r="BE108" cm="1">
        <f t="array" aca="1" ref="BE108" ca="1">INDEX(Abilities[Stamina Cost], BC108)</f>
        <v>25</v>
      </c>
      <c r="BF108" cm="1">
        <f t="array" aca="1" ref="BF108" ca="1">INDEX(Abilities[Stamina Cost], BD108)</f>
        <v>3</v>
      </c>
      <c r="BG108">
        <f t="shared" ca="1" si="53"/>
        <v>2</v>
      </c>
      <c r="BH108">
        <f t="shared" ca="1" si="54"/>
        <v>3</v>
      </c>
      <c r="BI108">
        <f t="shared" ca="1" si="55"/>
        <v>25</v>
      </c>
      <c r="BJ108">
        <f t="shared" ca="1" si="56"/>
        <v>2</v>
      </c>
      <c r="BK108">
        <f t="shared" ca="1" si="57"/>
        <v>2</v>
      </c>
      <c r="BL108" s="18" cm="1">
        <f t="array" aca="1" ref="BL108" ca="1">INDEX(Abilities[Element ID], $BK108)</f>
        <v>1</v>
      </c>
      <c r="BM108" s="18" cm="1">
        <f t="array" aca="1" ref="BM108" ca="1">INDEX(Abilities[Stamina Cost], $BK108)</f>
        <v>3</v>
      </c>
      <c r="BN108" s="18" cm="1">
        <f t="array" aca="1" ref="BN108" ca="1">INDEX(Abilities[Min Damage], $BK108)</f>
        <v>8</v>
      </c>
      <c r="BO108" s="18" cm="1">
        <f t="array" aca="1" ref="BO108" ca="1">INDEX(Abilities[Max Damage], $BK108)</f>
        <v>13</v>
      </c>
      <c r="BP108" s="14">
        <f t="shared" ca="1" si="58"/>
        <v>10.138790801593428</v>
      </c>
      <c r="BQ108" t="str" cm="1">
        <f t="array" aca="1" ref="BQ108" ca="1">INDEX(Abilities[Special Effect], BK108)</f>
        <v>Sunder</v>
      </c>
      <c r="BR108" t="b" cm="1">
        <f t="array" aca="1" ref="BR108" ca="1">RAND() &lt;INDEX(Abilities[Effect Chance], BK108)*AZ108/100</f>
        <v>1</v>
      </c>
      <c r="BS108" t="str">
        <f t="shared" ca="1" si="59"/>
        <v>Sunder</v>
      </c>
      <c r="BT108" s="14">
        <f t="shared" ca="1" si="60"/>
        <v>10.138790801593428</v>
      </c>
      <c r="BU108" t="b">
        <f t="shared" ca="1" si="61"/>
        <v>0</v>
      </c>
      <c r="BV108" t="b">
        <f ca="1">AND(BU108, AS108=COUNTA(Parties[Opponent Party]))</f>
        <v>0</v>
      </c>
      <c r="BW108" s="14" cm="1">
        <f t="array" aca="1" ref="BW108" ca="1">INDEX(ElementMultiplier, AA108, BA108)*100/AY108</f>
        <v>1</v>
      </c>
      <c r="BX108" s="18">
        <f t="shared" ca="1" si="35"/>
        <v>13</v>
      </c>
      <c r="BY108" s="18">
        <f t="shared" ca="1" si="36"/>
        <v>67</v>
      </c>
      <c r="BZ108" s="18">
        <f t="shared" ca="1" si="62"/>
        <v>142</v>
      </c>
      <c r="CA108" s="18">
        <f t="shared" ca="1" si="63"/>
        <v>105</v>
      </c>
      <c r="CB108" s="18">
        <f t="shared" ca="1" si="64"/>
        <v>100</v>
      </c>
      <c r="CC108" s="18">
        <f t="shared" ca="1" si="65"/>
        <v>100</v>
      </c>
      <c r="CD108" t="str">
        <f t="shared" ca="1" si="66"/>
        <v/>
      </c>
    </row>
    <row r="109" spans="8:82" x14ac:dyDescent="0.25">
      <c r="H109">
        <f t="shared" ca="1" si="37"/>
        <v>2</v>
      </c>
      <c r="I109" cm="1">
        <f t="array" aca="1" ref="I109" ca="1">IF(H109=H108, I108, INDEX(Parties[Player ID], H109))</f>
        <v>8</v>
      </c>
      <c r="J109" t="str" cm="1">
        <f t="array" aca="1" ref="J109" ca="1">IF(I109=I108,J108, INDEX(Monsters[Name], I109))</f>
        <v>EFUP Gnome (Extrodinary Fantasical Ultra Pretty Gnome)</v>
      </c>
      <c r="K109" cm="1">
        <f t="array" aca="1" ref="K109" ca="1">IF(AND($H109=$H108, CD108=""), AN108, INDEX(Monsters[Health], $I109))</f>
        <v>100</v>
      </c>
      <c r="L109" cm="1">
        <f t="array" aca="1" ref="L109" ca="1">IF(AND($H109=$H108, $CD108=""), AO108, INDEX(Monsters[Stamina], $I109))</f>
        <v>190</v>
      </c>
      <c r="M109" s="18" cm="1">
        <f t="array" aca="1" ref="M109" ca="1">IF(AND($H109=$H108, $CD108=""), AP108, INDEX(Monsters[Attack], $I109))</f>
        <v>80</v>
      </c>
      <c r="N109" s="18" cm="1">
        <f t="array" aca="1" ref="N109" ca="1">IF(AND($H109=$H108, $CD108=""), AQ108, INDEX(Monsters[Defense], $I109))</f>
        <v>86</v>
      </c>
      <c r="O109" s="18" cm="1">
        <f t="array" aca="1" ref="O109" ca="1">IF(AND($H109=$H108, $CD108=""), AR108, INDEX(Monsters[Luck], $I109))</f>
        <v>100</v>
      </c>
      <c r="P109" cm="1">
        <f t="array" aca="1" ref="P109" ca="1">IF(I109=I108, P108, MATCH(INDEX(Monsters[Element], I109), Elements, 0))</f>
        <v>2</v>
      </c>
      <c r="Q109" s="4" cm="1">
        <f t="array" aca="1" ref="Q109" ca="1">INDEX(Monsters[Chance to Use 2], I109)</f>
        <v>0.8</v>
      </c>
      <c r="R109" cm="1">
        <f t="array" aca="1" ref="R109" ca="1">INDEX(Monsters[Ability 1 ID], I109)</f>
        <v>14</v>
      </c>
      <c r="S109" cm="1">
        <f t="array" aca="1" ref="S109" ca="1">INDEX(Monsters[Ability 2 ID], I109)</f>
        <v>11</v>
      </c>
      <c r="T109" cm="1">
        <f t="array" aca="1" ref="T109" ca="1">INDEX(Abilities[Stamina Cost], R109)</f>
        <v>20</v>
      </c>
      <c r="U109" cm="1">
        <f t="array" aca="1" ref="U109" ca="1">INDEX(Abilities[Stamina Cost], S109)</f>
        <v>10</v>
      </c>
      <c r="V109">
        <f t="shared" ca="1" si="38"/>
        <v>2</v>
      </c>
      <c r="W109">
        <f t="shared" ca="1" si="39"/>
        <v>10</v>
      </c>
      <c r="X109">
        <f t="shared" ca="1" si="40"/>
        <v>20</v>
      </c>
      <c r="Y109">
        <f t="shared" ca="1" si="41"/>
        <v>2</v>
      </c>
      <c r="Z109">
        <f t="shared" ca="1" si="42"/>
        <v>11</v>
      </c>
      <c r="AA109" s="18" cm="1">
        <f t="array" aca="1" ref="AA109" ca="1">INDEX(Abilities[Element ID], $Z109)</f>
        <v>2</v>
      </c>
      <c r="AB109" s="18" cm="1">
        <f t="array" aca="1" ref="AB109" ca="1">INDEX(Abilities[Stamina Cost], $Z109)</f>
        <v>10</v>
      </c>
      <c r="AC109" s="18" cm="1">
        <f t="array" aca="1" ref="AC109" ca="1">INDEX(Abilities[Min Damage], $Z109)</f>
        <v>10</v>
      </c>
      <c r="AD109" s="18" cm="1">
        <f t="array" aca="1" ref="AD109" ca="1">INDEX(Abilities[Max Damage], $Z109)</f>
        <v>22</v>
      </c>
      <c r="AE109" s="14">
        <f t="shared" ca="1" si="43"/>
        <v>12.934408931966995</v>
      </c>
      <c r="AF109" t="str" cm="1">
        <f t="array" aca="1" ref="AF109" ca="1">INDEX(Abilities[Special Effect], Z109)</f>
        <v>Vampire</v>
      </c>
      <c r="AG109" t="b" cm="1">
        <f t="array" aca="1" ref="AG109" ca="1">RAND() &lt;INDEX(Abilities[Effect Chance], Z109)*O109/100</f>
        <v>1</v>
      </c>
      <c r="AH109" t="str">
        <f t="shared" ca="1" si="44"/>
        <v>Vampire</v>
      </c>
      <c r="AI109" s="14">
        <f t="shared" ca="1" si="45"/>
        <v>12.934408931966995</v>
      </c>
      <c r="AJ109" t="b">
        <f t="shared" ca="1" si="46"/>
        <v>0</v>
      </c>
      <c r="AK109" t="b">
        <f ca="1">AND(AJ109, H109=COUNTA(Parties[Player Party]))</f>
        <v>0</v>
      </c>
      <c r="AL109" s="14" cm="1">
        <f t="array" aca="1" ref="AL109" ca="1">INDEX(ElementMultiplier, BL109, P109)*100/N109</f>
        <v>1.1627906976744187</v>
      </c>
      <c r="AM109" s="14">
        <f t="shared" ca="1" si="34"/>
        <v>13</v>
      </c>
      <c r="AN109" s="18">
        <f t="shared" ca="1" si="47"/>
        <v>93.5</v>
      </c>
      <c r="AO109" s="18">
        <f t="shared" ca="1" si="48"/>
        <v>180</v>
      </c>
      <c r="AP109" s="18">
        <f t="shared" ca="1" si="49"/>
        <v>80</v>
      </c>
      <c r="AQ109" s="18">
        <f t="shared" ca="1" si="50"/>
        <v>77</v>
      </c>
      <c r="AR109" s="18">
        <f t="shared" ca="1" si="51"/>
        <v>100</v>
      </c>
      <c r="AS109">
        <f t="shared" ca="1" si="52"/>
        <v>2</v>
      </c>
      <c r="AT109" cm="1">
        <f t="array" aca="1" ref="AT109" ca="1">IF(AS109=AS108, AT108, INDEX(Parties[Opponent ID], AS109))</f>
        <v>1</v>
      </c>
      <c r="AU109" t="str" cm="1">
        <f t="array" aca="1" ref="AU109" ca="1">IF(AT109=AT108,AU108, INDEX(Monsters[Name], AT109))</f>
        <v>Gnives</v>
      </c>
      <c r="AV109" cm="1">
        <f t="array" aca="1" ref="AV109" ca="1">IF(AND($AS109=$AS108, $CD108=""), BY108, INDEX(Monsters[Health], $AT109))</f>
        <v>67</v>
      </c>
      <c r="AW109" cm="1">
        <f t="array" aca="1" ref="AW109" ca="1">IF(AND($AS109=$AS108, $CD108=""), BZ108, INDEX(Monsters[Stamina], $AT109))</f>
        <v>142</v>
      </c>
      <c r="AX109" s="18" cm="1">
        <f t="array" aca="1" ref="AX109" ca="1">IF(AND($AS109=$AS108, $CD108=""), CA108, INDEX(Monsters[Attack], $AT109))</f>
        <v>105</v>
      </c>
      <c r="AY109" s="18" cm="1">
        <f t="array" aca="1" ref="AY109" ca="1">IF(AND($AS109=$AS108, $CD108=""), CB108, INDEX(Monsters[Defense], $AT109))</f>
        <v>100</v>
      </c>
      <c r="AZ109" s="18" cm="1">
        <f t="array" aca="1" ref="AZ109" ca="1">IF(AND($AS109=$AS108, $CD108=""), CC108, INDEX(Monsters[Luck], $AT109))</f>
        <v>100</v>
      </c>
      <c r="BA109" cm="1">
        <f t="array" aca="1" ref="BA109" ca="1">IF(AT109=AT108, BA108, MATCH(INDEX(Monsters[Element], AT109), Elements, 0))</f>
        <v>1</v>
      </c>
      <c r="BB109" s="4" cm="1">
        <f t="array" aca="1" ref="BB109" ca="1">INDEX(Monsters[Chance to Use 2], AT109)</f>
        <v>0.65</v>
      </c>
      <c r="BC109" cm="1">
        <f t="array" aca="1" ref="BC109" ca="1">INDEX(Monsters[Ability 1 ID], AT109)</f>
        <v>18</v>
      </c>
      <c r="BD109" cm="1">
        <f t="array" aca="1" ref="BD109" ca="1">INDEX(Monsters[Ability 2 ID], AT109)</f>
        <v>2</v>
      </c>
      <c r="BE109" cm="1">
        <f t="array" aca="1" ref="BE109" ca="1">INDEX(Abilities[Stamina Cost], BC109)</f>
        <v>25</v>
      </c>
      <c r="BF109" cm="1">
        <f t="array" aca="1" ref="BF109" ca="1">INDEX(Abilities[Stamina Cost], BD109)</f>
        <v>3</v>
      </c>
      <c r="BG109">
        <f t="shared" ca="1" si="53"/>
        <v>2</v>
      </c>
      <c r="BH109">
        <f t="shared" ca="1" si="54"/>
        <v>3</v>
      </c>
      <c r="BI109">
        <f t="shared" ca="1" si="55"/>
        <v>25</v>
      </c>
      <c r="BJ109">
        <f t="shared" ca="1" si="56"/>
        <v>2</v>
      </c>
      <c r="BK109">
        <f t="shared" ca="1" si="57"/>
        <v>2</v>
      </c>
      <c r="BL109" s="18" cm="1">
        <f t="array" aca="1" ref="BL109" ca="1">INDEX(Abilities[Element ID], $BK109)</f>
        <v>1</v>
      </c>
      <c r="BM109" s="18" cm="1">
        <f t="array" aca="1" ref="BM109" ca="1">INDEX(Abilities[Stamina Cost], $BK109)</f>
        <v>3</v>
      </c>
      <c r="BN109" s="18" cm="1">
        <f t="array" aca="1" ref="BN109" ca="1">INDEX(Abilities[Min Damage], $BK109)</f>
        <v>8</v>
      </c>
      <c r="BO109" s="18" cm="1">
        <f t="array" aca="1" ref="BO109" ca="1">INDEX(Abilities[Max Damage], $BK109)</f>
        <v>13</v>
      </c>
      <c r="BP109" s="14">
        <f t="shared" ca="1" si="58"/>
        <v>13.05575469569848</v>
      </c>
      <c r="BQ109" t="str" cm="1">
        <f t="array" aca="1" ref="BQ109" ca="1">INDEX(Abilities[Special Effect], BK109)</f>
        <v>Sunder</v>
      </c>
      <c r="BR109" t="b" cm="1">
        <f t="array" aca="1" ref="BR109" ca="1">RAND() &lt;INDEX(Abilities[Effect Chance], BK109)*AZ109/100</f>
        <v>1</v>
      </c>
      <c r="BS109" t="str">
        <f t="shared" ca="1" si="59"/>
        <v>Sunder</v>
      </c>
      <c r="BT109" s="14">
        <f t="shared" ca="1" si="60"/>
        <v>13.05575469569848</v>
      </c>
      <c r="BU109" t="b">
        <f t="shared" ca="1" si="61"/>
        <v>0</v>
      </c>
      <c r="BV109" t="b">
        <f ca="1">AND(BU109, AS109=COUNTA(Parties[Opponent Party]))</f>
        <v>0</v>
      </c>
      <c r="BW109" s="14" cm="1">
        <f t="array" aca="1" ref="BW109" ca="1">INDEX(ElementMultiplier, AA109, BA109)*100/AY109</f>
        <v>1</v>
      </c>
      <c r="BX109" s="18">
        <f t="shared" ca="1" si="35"/>
        <v>13</v>
      </c>
      <c r="BY109" s="18">
        <f t="shared" ca="1" si="36"/>
        <v>54</v>
      </c>
      <c r="BZ109" s="18">
        <f t="shared" ca="1" si="62"/>
        <v>139</v>
      </c>
      <c r="CA109" s="18">
        <f t="shared" ca="1" si="63"/>
        <v>105</v>
      </c>
      <c r="CB109" s="18">
        <f t="shared" ca="1" si="64"/>
        <v>100</v>
      </c>
      <c r="CC109" s="18">
        <f t="shared" ca="1" si="65"/>
        <v>100</v>
      </c>
      <c r="CD109" t="str">
        <f t="shared" ca="1" si="66"/>
        <v/>
      </c>
    </row>
    <row r="110" spans="8:82" x14ac:dyDescent="0.25">
      <c r="H110">
        <f t="shared" ca="1" si="37"/>
        <v>2</v>
      </c>
      <c r="I110" cm="1">
        <f t="array" aca="1" ref="I110" ca="1">IF(H110=H109, I109, INDEX(Parties[Player ID], H110))</f>
        <v>8</v>
      </c>
      <c r="J110" t="str" cm="1">
        <f t="array" aca="1" ref="J110" ca="1">IF(I110=I109,J109, INDEX(Monsters[Name], I110))</f>
        <v>EFUP Gnome (Extrodinary Fantasical Ultra Pretty Gnome)</v>
      </c>
      <c r="K110" cm="1">
        <f t="array" aca="1" ref="K110" ca="1">IF(AND($H110=$H109, CD109=""), AN109, INDEX(Monsters[Health], $I110))</f>
        <v>93.5</v>
      </c>
      <c r="L110" cm="1">
        <f t="array" aca="1" ref="L110" ca="1">IF(AND($H110=$H109, $CD109=""), AO109, INDEX(Monsters[Stamina], $I110))</f>
        <v>180</v>
      </c>
      <c r="M110" s="18" cm="1">
        <f t="array" aca="1" ref="M110" ca="1">IF(AND($H110=$H109, $CD109=""), AP109, INDEX(Monsters[Attack], $I110))</f>
        <v>80</v>
      </c>
      <c r="N110" s="18" cm="1">
        <f t="array" aca="1" ref="N110" ca="1">IF(AND($H110=$H109, $CD109=""), AQ109, INDEX(Monsters[Defense], $I110))</f>
        <v>77</v>
      </c>
      <c r="O110" s="18" cm="1">
        <f t="array" aca="1" ref="O110" ca="1">IF(AND($H110=$H109, $CD109=""), AR109, INDEX(Monsters[Luck], $I110))</f>
        <v>100</v>
      </c>
      <c r="P110" cm="1">
        <f t="array" aca="1" ref="P110" ca="1">IF(I110=I109, P109, MATCH(INDEX(Monsters[Element], I110), Elements, 0))</f>
        <v>2</v>
      </c>
      <c r="Q110" s="4" cm="1">
        <f t="array" aca="1" ref="Q110" ca="1">INDEX(Monsters[Chance to Use 2], I110)</f>
        <v>0.8</v>
      </c>
      <c r="R110" cm="1">
        <f t="array" aca="1" ref="R110" ca="1">INDEX(Monsters[Ability 1 ID], I110)</f>
        <v>14</v>
      </c>
      <c r="S110" cm="1">
        <f t="array" aca="1" ref="S110" ca="1">INDEX(Monsters[Ability 2 ID], I110)</f>
        <v>11</v>
      </c>
      <c r="T110" cm="1">
        <f t="array" aca="1" ref="T110" ca="1">INDEX(Abilities[Stamina Cost], R110)</f>
        <v>20</v>
      </c>
      <c r="U110" cm="1">
        <f t="array" aca="1" ref="U110" ca="1">INDEX(Abilities[Stamina Cost], S110)</f>
        <v>10</v>
      </c>
      <c r="V110">
        <f t="shared" ca="1" si="38"/>
        <v>2</v>
      </c>
      <c r="W110">
        <f t="shared" ca="1" si="39"/>
        <v>10</v>
      </c>
      <c r="X110">
        <f t="shared" ca="1" si="40"/>
        <v>20</v>
      </c>
      <c r="Y110">
        <f t="shared" ca="1" si="41"/>
        <v>2</v>
      </c>
      <c r="Z110">
        <f t="shared" ca="1" si="42"/>
        <v>11</v>
      </c>
      <c r="AA110" s="18" cm="1">
        <f t="array" aca="1" ref="AA110" ca="1">INDEX(Abilities[Element ID], $Z110)</f>
        <v>2</v>
      </c>
      <c r="AB110" s="18" cm="1">
        <f t="array" aca="1" ref="AB110" ca="1">INDEX(Abilities[Stamina Cost], $Z110)</f>
        <v>10</v>
      </c>
      <c r="AC110" s="18" cm="1">
        <f t="array" aca="1" ref="AC110" ca="1">INDEX(Abilities[Min Damage], $Z110)</f>
        <v>10</v>
      </c>
      <c r="AD110" s="18" cm="1">
        <f t="array" aca="1" ref="AD110" ca="1">INDEX(Abilities[Max Damage], $Z110)</f>
        <v>22</v>
      </c>
      <c r="AE110" s="14">
        <f t="shared" ca="1" si="43"/>
        <v>14.279649772119578</v>
      </c>
      <c r="AF110" t="str" cm="1">
        <f t="array" aca="1" ref="AF110" ca="1">INDEX(Abilities[Special Effect], Z110)</f>
        <v>Vampire</v>
      </c>
      <c r="AG110" t="b" cm="1">
        <f t="array" aca="1" ref="AG110" ca="1">RAND() &lt;INDEX(Abilities[Effect Chance], Z110)*O110/100</f>
        <v>1</v>
      </c>
      <c r="AH110" t="str">
        <f t="shared" ca="1" si="44"/>
        <v>Vampire</v>
      </c>
      <c r="AI110" s="14">
        <f t="shared" ca="1" si="45"/>
        <v>14.279649772119578</v>
      </c>
      <c r="AJ110" t="b">
        <f t="shared" ca="1" si="46"/>
        <v>0</v>
      </c>
      <c r="AK110" t="b">
        <f ca="1">AND(AJ110, H110=COUNTA(Parties[Player Party]))</f>
        <v>0</v>
      </c>
      <c r="AL110" s="14" cm="1">
        <f t="array" aca="1" ref="AL110" ca="1">INDEX(ElementMultiplier, BL110, P110)*100/N110</f>
        <v>1.2987012987012987</v>
      </c>
      <c r="AM110" s="14">
        <f t="shared" ca="1" si="34"/>
        <v>11</v>
      </c>
      <c r="AN110" s="18">
        <f t="shared" ca="1" si="47"/>
        <v>89.5</v>
      </c>
      <c r="AO110" s="18">
        <f t="shared" ca="1" si="48"/>
        <v>170</v>
      </c>
      <c r="AP110" s="18">
        <f t="shared" ca="1" si="49"/>
        <v>80</v>
      </c>
      <c r="AQ110" s="18">
        <f t="shared" ca="1" si="50"/>
        <v>69</v>
      </c>
      <c r="AR110" s="18">
        <f t="shared" ca="1" si="51"/>
        <v>100</v>
      </c>
      <c r="AS110">
        <f t="shared" ca="1" si="52"/>
        <v>2</v>
      </c>
      <c r="AT110" cm="1">
        <f t="array" aca="1" ref="AT110" ca="1">IF(AS110=AS109, AT109, INDEX(Parties[Opponent ID], AS110))</f>
        <v>1</v>
      </c>
      <c r="AU110" t="str" cm="1">
        <f t="array" aca="1" ref="AU110" ca="1">IF(AT110=AT109,AU109, INDEX(Monsters[Name], AT110))</f>
        <v>Gnives</v>
      </c>
      <c r="AV110" cm="1">
        <f t="array" aca="1" ref="AV110" ca="1">IF(AND($AS110=$AS109, $CD109=""), BY109, INDEX(Monsters[Health], $AT110))</f>
        <v>54</v>
      </c>
      <c r="AW110" cm="1">
        <f t="array" aca="1" ref="AW110" ca="1">IF(AND($AS110=$AS109, $CD109=""), BZ109, INDEX(Monsters[Stamina], $AT110))</f>
        <v>139</v>
      </c>
      <c r="AX110" s="18" cm="1">
        <f t="array" aca="1" ref="AX110" ca="1">IF(AND($AS110=$AS109, $CD109=""), CA109, INDEX(Monsters[Attack], $AT110))</f>
        <v>105</v>
      </c>
      <c r="AY110" s="18" cm="1">
        <f t="array" aca="1" ref="AY110" ca="1">IF(AND($AS110=$AS109, $CD109=""), CB109, INDEX(Monsters[Defense], $AT110))</f>
        <v>100</v>
      </c>
      <c r="AZ110" s="18" cm="1">
        <f t="array" aca="1" ref="AZ110" ca="1">IF(AND($AS110=$AS109, $CD109=""), CC109, INDEX(Monsters[Luck], $AT110))</f>
        <v>100</v>
      </c>
      <c r="BA110" cm="1">
        <f t="array" aca="1" ref="BA110" ca="1">IF(AT110=AT109, BA109, MATCH(INDEX(Monsters[Element], AT110), Elements, 0))</f>
        <v>1</v>
      </c>
      <c r="BB110" s="4" cm="1">
        <f t="array" aca="1" ref="BB110" ca="1">INDEX(Monsters[Chance to Use 2], AT110)</f>
        <v>0.65</v>
      </c>
      <c r="BC110" cm="1">
        <f t="array" aca="1" ref="BC110" ca="1">INDEX(Monsters[Ability 1 ID], AT110)</f>
        <v>18</v>
      </c>
      <c r="BD110" cm="1">
        <f t="array" aca="1" ref="BD110" ca="1">INDEX(Monsters[Ability 2 ID], AT110)</f>
        <v>2</v>
      </c>
      <c r="BE110" cm="1">
        <f t="array" aca="1" ref="BE110" ca="1">INDEX(Abilities[Stamina Cost], BC110)</f>
        <v>25</v>
      </c>
      <c r="BF110" cm="1">
        <f t="array" aca="1" ref="BF110" ca="1">INDEX(Abilities[Stamina Cost], BD110)</f>
        <v>3</v>
      </c>
      <c r="BG110">
        <f t="shared" ca="1" si="53"/>
        <v>2</v>
      </c>
      <c r="BH110">
        <f t="shared" ca="1" si="54"/>
        <v>3</v>
      </c>
      <c r="BI110">
        <f t="shared" ca="1" si="55"/>
        <v>25</v>
      </c>
      <c r="BJ110">
        <f t="shared" ca="1" si="56"/>
        <v>2</v>
      </c>
      <c r="BK110">
        <f t="shared" ca="1" si="57"/>
        <v>2</v>
      </c>
      <c r="BL110" s="18" cm="1">
        <f t="array" aca="1" ref="BL110" ca="1">INDEX(Abilities[Element ID], $BK110)</f>
        <v>1</v>
      </c>
      <c r="BM110" s="18" cm="1">
        <f t="array" aca="1" ref="BM110" ca="1">INDEX(Abilities[Stamina Cost], $BK110)</f>
        <v>3</v>
      </c>
      <c r="BN110" s="18" cm="1">
        <f t="array" aca="1" ref="BN110" ca="1">INDEX(Abilities[Min Damage], $BK110)</f>
        <v>8</v>
      </c>
      <c r="BO110" s="18" cm="1">
        <f t="array" aca="1" ref="BO110" ca="1">INDEX(Abilities[Max Damage], $BK110)</f>
        <v>13</v>
      </c>
      <c r="BP110" s="14">
        <f t="shared" ca="1" si="58"/>
        <v>10.75111514510302</v>
      </c>
      <c r="BQ110" t="str" cm="1">
        <f t="array" aca="1" ref="BQ110" ca="1">INDEX(Abilities[Special Effect], BK110)</f>
        <v>Sunder</v>
      </c>
      <c r="BR110" t="b" cm="1">
        <f t="array" aca="1" ref="BR110" ca="1">RAND() &lt;INDEX(Abilities[Effect Chance], BK110)*AZ110/100</f>
        <v>1</v>
      </c>
      <c r="BS110" t="str">
        <f t="shared" ca="1" si="59"/>
        <v>Sunder</v>
      </c>
      <c r="BT110" s="14">
        <f t="shared" ca="1" si="60"/>
        <v>10.75111514510302</v>
      </c>
      <c r="BU110" t="b">
        <f t="shared" ca="1" si="61"/>
        <v>0</v>
      </c>
      <c r="BV110" t="b">
        <f ca="1">AND(BU110, AS110=COUNTA(Parties[Opponent Party]))</f>
        <v>0</v>
      </c>
      <c r="BW110" s="14" cm="1">
        <f t="array" aca="1" ref="BW110" ca="1">INDEX(ElementMultiplier, AA110, BA110)*100/AY110</f>
        <v>1</v>
      </c>
      <c r="BX110" s="18">
        <f t="shared" ca="1" si="35"/>
        <v>14</v>
      </c>
      <c r="BY110" s="18">
        <f t="shared" ca="1" si="36"/>
        <v>40</v>
      </c>
      <c r="BZ110" s="18">
        <f t="shared" ca="1" si="62"/>
        <v>136</v>
      </c>
      <c r="CA110" s="18">
        <f t="shared" ca="1" si="63"/>
        <v>105</v>
      </c>
      <c r="CB110" s="18">
        <f t="shared" ca="1" si="64"/>
        <v>100</v>
      </c>
      <c r="CC110" s="18">
        <f t="shared" ca="1" si="65"/>
        <v>100</v>
      </c>
      <c r="CD110" t="str">
        <f t="shared" ca="1" si="66"/>
        <v/>
      </c>
    </row>
    <row r="111" spans="8:82" x14ac:dyDescent="0.25">
      <c r="H111">
        <f t="shared" ca="1" si="37"/>
        <v>2</v>
      </c>
      <c r="I111" cm="1">
        <f t="array" aca="1" ref="I111" ca="1">IF(H111=H110, I110, INDEX(Parties[Player ID], H111))</f>
        <v>8</v>
      </c>
      <c r="J111" t="str" cm="1">
        <f t="array" aca="1" ref="J111" ca="1">IF(I111=I110,J110, INDEX(Monsters[Name], I111))</f>
        <v>EFUP Gnome (Extrodinary Fantasical Ultra Pretty Gnome)</v>
      </c>
      <c r="K111" cm="1">
        <f t="array" aca="1" ref="K111" ca="1">IF(AND($H111=$H110, CD110=""), AN110, INDEX(Monsters[Health], $I111))</f>
        <v>89.5</v>
      </c>
      <c r="L111" cm="1">
        <f t="array" aca="1" ref="L111" ca="1">IF(AND($H111=$H110, $CD110=""), AO110, INDEX(Monsters[Stamina], $I111))</f>
        <v>170</v>
      </c>
      <c r="M111" s="18" cm="1">
        <f t="array" aca="1" ref="M111" ca="1">IF(AND($H111=$H110, $CD110=""), AP110, INDEX(Monsters[Attack], $I111))</f>
        <v>80</v>
      </c>
      <c r="N111" s="18" cm="1">
        <f t="array" aca="1" ref="N111" ca="1">IF(AND($H111=$H110, $CD110=""), AQ110, INDEX(Monsters[Defense], $I111))</f>
        <v>69</v>
      </c>
      <c r="O111" s="18" cm="1">
        <f t="array" aca="1" ref="O111" ca="1">IF(AND($H111=$H110, $CD110=""), AR110, INDEX(Monsters[Luck], $I111))</f>
        <v>100</v>
      </c>
      <c r="P111" cm="1">
        <f t="array" aca="1" ref="P111" ca="1">IF(I111=I110, P110, MATCH(INDEX(Monsters[Element], I111), Elements, 0))</f>
        <v>2</v>
      </c>
      <c r="Q111" s="4" cm="1">
        <f t="array" aca="1" ref="Q111" ca="1">INDEX(Monsters[Chance to Use 2], I111)</f>
        <v>0.8</v>
      </c>
      <c r="R111" cm="1">
        <f t="array" aca="1" ref="R111" ca="1">INDEX(Monsters[Ability 1 ID], I111)</f>
        <v>14</v>
      </c>
      <c r="S111" cm="1">
        <f t="array" aca="1" ref="S111" ca="1">INDEX(Monsters[Ability 2 ID], I111)</f>
        <v>11</v>
      </c>
      <c r="T111" cm="1">
        <f t="array" aca="1" ref="T111" ca="1">INDEX(Abilities[Stamina Cost], R111)</f>
        <v>20</v>
      </c>
      <c r="U111" cm="1">
        <f t="array" aca="1" ref="U111" ca="1">INDEX(Abilities[Stamina Cost], S111)</f>
        <v>10</v>
      </c>
      <c r="V111">
        <f t="shared" ca="1" si="38"/>
        <v>2</v>
      </c>
      <c r="W111">
        <f t="shared" ca="1" si="39"/>
        <v>10</v>
      </c>
      <c r="X111">
        <f t="shared" ca="1" si="40"/>
        <v>20</v>
      </c>
      <c r="Y111">
        <f t="shared" ca="1" si="41"/>
        <v>2</v>
      </c>
      <c r="Z111">
        <f t="shared" ca="1" si="42"/>
        <v>11</v>
      </c>
      <c r="AA111" s="18" cm="1">
        <f t="array" aca="1" ref="AA111" ca="1">INDEX(Abilities[Element ID], $Z111)</f>
        <v>2</v>
      </c>
      <c r="AB111" s="18" cm="1">
        <f t="array" aca="1" ref="AB111" ca="1">INDEX(Abilities[Stamina Cost], $Z111)</f>
        <v>10</v>
      </c>
      <c r="AC111" s="18" cm="1">
        <f t="array" aca="1" ref="AC111" ca="1">INDEX(Abilities[Min Damage], $Z111)</f>
        <v>10</v>
      </c>
      <c r="AD111" s="18" cm="1">
        <f t="array" aca="1" ref="AD111" ca="1">INDEX(Abilities[Max Damage], $Z111)</f>
        <v>22</v>
      </c>
      <c r="AE111" s="14">
        <f t="shared" ca="1" si="43"/>
        <v>14.105348488955476</v>
      </c>
      <c r="AF111" t="str" cm="1">
        <f t="array" aca="1" ref="AF111" ca="1">INDEX(Abilities[Special Effect], Z111)</f>
        <v>Vampire</v>
      </c>
      <c r="AG111" t="b" cm="1">
        <f t="array" aca="1" ref="AG111" ca="1">RAND() &lt;INDEX(Abilities[Effect Chance], Z111)*O111/100</f>
        <v>1</v>
      </c>
      <c r="AH111" t="str">
        <f t="shared" ca="1" si="44"/>
        <v>Vampire</v>
      </c>
      <c r="AI111" s="14">
        <f t="shared" ca="1" si="45"/>
        <v>14.105348488955476</v>
      </c>
      <c r="AJ111" t="b">
        <f t="shared" ca="1" si="46"/>
        <v>0</v>
      </c>
      <c r="AK111" t="b">
        <f ca="1">AND(AJ111, H111=COUNTA(Parties[Player Party]))</f>
        <v>0</v>
      </c>
      <c r="AL111" s="14" cm="1">
        <f t="array" aca="1" ref="AL111" ca="1">INDEX(ElementMultiplier, BL111, P111)*100/N111</f>
        <v>1.4492753623188406</v>
      </c>
      <c r="AM111" s="14">
        <f t="shared" ca="1" si="34"/>
        <v>9</v>
      </c>
      <c r="AN111" s="18">
        <f t="shared" ca="1" si="47"/>
        <v>87.5</v>
      </c>
      <c r="AO111" s="18">
        <f t="shared" ca="1" si="48"/>
        <v>160</v>
      </c>
      <c r="AP111" s="18">
        <f t="shared" ca="1" si="49"/>
        <v>80</v>
      </c>
      <c r="AQ111" s="18">
        <f t="shared" ca="1" si="50"/>
        <v>69</v>
      </c>
      <c r="AR111" s="18">
        <f t="shared" ca="1" si="51"/>
        <v>100</v>
      </c>
      <c r="AS111">
        <f t="shared" ca="1" si="52"/>
        <v>2</v>
      </c>
      <c r="AT111" cm="1">
        <f t="array" aca="1" ref="AT111" ca="1">IF(AS111=AS110, AT110, INDEX(Parties[Opponent ID], AS111))</f>
        <v>1</v>
      </c>
      <c r="AU111" t="str" cm="1">
        <f t="array" aca="1" ref="AU111" ca="1">IF(AT111=AT110,AU110, INDEX(Monsters[Name], AT111))</f>
        <v>Gnives</v>
      </c>
      <c r="AV111" cm="1">
        <f t="array" aca="1" ref="AV111" ca="1">IF(AND($AS111=$AS110, $CD110=""), BY110, INDEX(Monsters[Health], $AT111))</f>
        <v>40</v>
      </c>
      <c r="AW111" cm="1">
        <f t="array" aca="1" ref="AW111" ca="1">IF(AND($AS111=$AS110, $CD110=""), BZ110, INDEX(Monsters[Stamina], $AT111))</f>
        <v>136</v>
      </c>
      <c r="AX111" s="18" cm="1">
        <f t="array" aca="1" ref="AX111" ca="1">IF(AND($AS111=$AS110, $CD110=""), CA110, INDEX(Monsters[Attack], $AT111))</f>
        <v>105</v>
      </c>
      <c r="AY111" s="18" cm="1">
        <f t="array" aca="1" ref="AY111" ca="1">IF(AND($AS111=$AS110, $CD110=""), CB110, INDEX(Monsters[Defense], $AT111))</f>
        <v>100</v>
      </c>
      <c r="AZ111" s="18" cm="1">
        <f t="array" aca="1" ref="AZ111" ca="1">IF(AND($AS111=$AS110, $CD110=""), CC110, INDEX(Monsters[Luck], $AT111))</f>
        <v>100</v>
      </c>
      <c r="BA111" cm="1">
        <f t="array" aca="1" ref="BA111" ca="1">IF(AT111=AT110, BA110, MATCH(INDEX(Monsters[Element], AT111), Elements, 0))</f>
        <v>1</v>
      </c>
      <c r="BB111" s="4" cm="1">
        <f t="array" aca="1" ref="BB111" ca="1">INDEX(Monsters[Chance to Use 2], AT111)</f>
        <v>0.65</v>
      </c>
      <c r="BC111" cm="1">
        <f t="array" aca="1" ref="BC111" ca="1">INDEX(Monsters[Ability 1 ID], AT111)</f>
        <v>18</v>
      </c>
      <c r="BD111" cm="1">
        <f t="array" aca="1" ref="BD111" ca="1">INDEX(Monsters[Ability 2 ID], AT111)</f>
        <v>2</v>
      </c>
      <c r="BE111" cm="1">
        <f t="array" aca="1" ref="BE111" ca="1">INDEX(Abilities[Stamina Cost], BC111)</f>
        <v>25</v>
      </c>
      <c r="BF111" cm="1">
        <f t="array" aca="1" ref="BF111" ca="1">INDEX(Abilities[Stamina Cost], BD111)</f>
        <v>3</v>
      </c>
      <c r="BG111">
        <f t="shared" ca="1" si="53"/>
        <v>2</v>
      </c>
      <c r="BH111">
        <f t="shared" ca="1" si="54"/>
        <v>3</v>
      </c>
      <c r="BI111">
        <f t="shared" ca="1" si="55"/>
        <v>25</v>
      </c>
      <c r="BJ111">
        <f t="shared" ca="1" si="56"/>
        <v>2</v>
      </c>
      <c r="BK111">
        <f t="shared" ca="1" si="57"/>
        <v>2</v>
      </c>
      <c r="BL111" s="18" cm="1">
        <f t="array" aca="1" ref="BL111" ca="1">INDEX(Abilities[Element ID], $BK111)</f>
        <v>1</v>
      </c>
      <c r="BM111" s="18" cm="1">
        <f t="array" aca="1" ref="BM111" ca="1">INDEX(Abilities[Stamina Cost], $BK111)</f>
        <v>3</v>
      </c>
      <c r="BN111" s="18" cm="1">
        <f t="array" aca="1" ref="BN111" ca="1">INDEX(Abilities[Min Damage], $BK111)</f>
        <v>8</v>
      </c>
      <c r="BO111" s="18" cm="1">
        <f t="array" aca="1" ref="BO111" ca="1">INDEX(Abilities[Max Damage], $BK111)</f>
        <v>13</v>
      </c>
      <c r="BP111" s="14">
        <f t="shared" ca="1" si="58"/>
        <v>9.0215971052438562</v>
      </c>
      <c r="BQ111" t="str" cm="1">
        <f t="array" aca="1" ref="BQ111" ca="1">INDEX(Abilities[Special Effect], BK111)</f>
        <v>Sunder</v>
      </c>
      <c r="BR111" t="b" cm="1">
        <f t="array" aca="1" ref="BR111" ca="1">RAND() &lt;INDEX(Abilities[Effect Chance], BK111)*AZ111/100</f>
        <v>0</v>
      </c>
      <c r="BS111" t="str">
        <f t="shared" ca="1" si="59"/>
        <v/>
      </c>
      <c r="BT111" s="14">
        <f t="shared" ca="1" si="60"/>
        <v>9.0215971052438562</v>
      </c>
      <c r="BU111" t="b">
        <f t="shared" ca="1" si="61"/>
        <v>0</v>
      </c>
      <c r="BV111" t="b">
        <f ca="1">AND(BU111, AS111=COUNTA(Parties[Opponent Party]))</f>
        <v>0</v>
      </c>
      <c r="BW111" s="14" cm="1">
        <f t="array" aca="1" ref="BW111" ca="1">INDEX(ElementMultiplier, AA111, BA111)*100/AY111</f>
        <v>1</v>
      </c>
      <c r="BX111" s="18">
        <f t="shared" ca="1" si="35"/>
        <v>14</v>
      </c>
      <c r="BY111" s="18">
        <f t="shared" ca="1" si="36"/>
        <v>26</v>
      </c>
      <c r="BZ111" s="18">
        <f t="shared" ca="1" si="62"/>
        <v>133</v>
      </c>
      <c r="CA111" s="18">
        <f t="shared" ca="1" si="63"/>
        <v>105</v>
      </c>
      <c r="CB111" s="18">
        <f t="shared" ca="1" si="64"/>
        <v>100</v>
      </c>
      <c r="CC111" s="18">
        <f t="shared" ca="1" si="65"/>
        <v>100</v>
      </c>
      <c r="CD111" t="str">
        <f t="shared" ca="1" si="66"/>
        <v/>
      </c>
    </row>
    <row r="112" spans="8:82" x14ac:dyDescent="0.25">
      <c r="H112">
        <f t="shared" ca="1" si="37"/>
        <v>2</v>
      </c>
      <c r="I112" cm="1">
        <f t="array" aca="1" ref="I112" ca="1">IF(H112=H111, I111, INDEX(Parties[Player ID], H112))</f>
        <v>8</v>
      </c>
      <c r="J112" t="str" cm="1">
        <f t="array" aca="1" ref="J112" ca="1">IF(I112=I111,J111, INDEX(Monsters[Name], I112))</f>
        <v>EFUP Gnome (Extrodinary Fantasical Ultra Pretty Gnome)</v>
      </c>
      <c r="K112" cm="1">
        <f t="array" aca="1" ref="K112" ca="1">IF(AND($H112=$H111, CD111=""), AN111, INDEX(Monsters[Health], $I112))</f>
        <v>87.5</v>
      </c>
      <c r="L112" cm="1">
        <f t="array" aca="1" ref="L112" ca="1">IF(AND($H112=$H111, $CD111=""), AO111, INDEX(Monsters[Stamina], $I112))</f>
        <v>160</v>
      </c>
      <c r="M112" s="18" cm="1">
        <f t="array" aca="1" ref="M112" ca="1">IF(AND($H112=$H111, $CD111=""), AP111, INDEX(Monsters[Attack], $I112))</f>
        <v>80</v>
      </c>
      <c r="N112" s="18" cm="1">
        <f t="array" aca="1" ref="N112" ca="1">IF(AND($H112=$H111, $CD111=""), AQ111, INDEX(Monsters[Defense], $I112))</f>
        <v>69</v>
      </c>
      <c r="O112" s="18" cm="1">
        <f t="array" aca="1" ref="O112" ca="1">IF(AND($H112=$H111, $CD111=""), AR111, INDEX(Monsters[Luck], $I112))</f>
        <v>100</v>
      </c>
      <c r="P112" cm="1">
        <f t="array" aca="1" ref="P112" ca="1">IF(I112=I111, P111, MATCH(INDEX(Monsters[Element], I112), Elements, 0))</f>
        <v>2</v>
      </c>
      <c r="Q112" s="4" cm="1">
        <f t="array" aca="1" ref="Q112" ca="1">INDEX(Monsters[Chance to Use 2], I112)</f>
        <v>0.8</v>
      </c>
      <c r="R112" cm="1">
        <f t="array" aca="1" ref="R112" ca="1">INDEX(Monsters[Ability 1 ID], I112)</f>
        <v>14</v>
      </c>
      <c r="S112" cm="1">
        <f t="array" aca="1" ref="S112" ca="1">INDEX(Monsters[Ability 2 ID], I112)</f>
        <v>11</v>
      </c>
      <c r="T112" cm="1">
        <f t="array" aca="1" ref="T112" ca="1">INDEX(Abilities[Stamina Cost], R112)</f>
        <v>20</v>
      </c>
      <c r="U112" cm="1">
        <f t="array" aca="1" ref="U112" ca="1">INDEX(Abilities[Stamina Cost], S112)</f>
        <v>10</v>
      </c>
      <c r="V112">
        <f t="shared" ca="1" si="38"/>
        <v>2</v>
      </c>
      <c r="W112">
        <f t="shared" ca="1" si="39"/>
        <v>10</v>
      </c>
      <c r="X112">
        <f t="shared" ca="1" si="40"/>
        <v>20</v>
      </c>
      <c r="Y112">
        <f t="shared" ca="1" si="41"/>
        <v>2</v>
      </c>
      <c r="Z112">
        <f t="shared" ca="1" si="42"/>
        <v>11</v>
      </c>
      <c r="AA112" s="18" cm="1">
        <f t="array" aca="1" ref="AA112" ca="1">INDEX(Abilities[Element ID], $Z112)</f>
        <v>2</v>
      </c>
      <c r="AB112" s="18" cm="1">
        <f t="array" aca="1" ref="AB112" ca="1">INDEX(Abilities[Stamina Cost], $Z112)</f>
        <v>10</v>
      </c>
      <c r="AC112" s="18" cm="1">
        <f t="array" aca="1" ref="AC112" ca="1">INDEX(Abilities[Min Damage], $Z112)</f>
        <v>10</v>
      </c>
      <c r="AD112" s="18" cm="1">
        <f t="array" aca="1" ref="AD112" ca="1">INDEX(Abilities[Max Damage], $Z112)</f>
        <v>22</v>
      </c>
      <c r="AE112" s="14">
        <f t="shared" ca="1" si="43"/>
        <v>12.882989020807168</v>
      </c>
      <c r="AF112" t="str" cm="1">
        <f t="array" aca="1" ref="AF112" ca="1">INDEX(Abilities[Special Effect], Z112)</f>
        <v>Vampire</v>
      </c>
      <c r="AG112" t="b" cm="1">
        <f t="array" aca="1" ref="AG112" ca="1">RAND() &lt;INDEX(Abilities[Effect Chance], Z112)*O112/100</f>
        <v>1</v>
      </c>
      <c r="AH112" t="str">
        <f t="shared" ca="1" si="44"/>
        <v>Vampire</v>
      </c>
      <c r="AI112" s="14">
        <f t="shared" ca="1" si="45"/>
        <v>12.882989020807168</v>
      </c>
      <c r="AJ112" t="b">
        <f t="shared" ca="1" si="46"/>
        <v>0</v>
      </c>
      <c r="AK112" t="b">
        <f ca="1">AND(AJ112, H112=COUNTA(Parties[Player Party]))</f>
        <v>0</v>
      </c>
      <c r="AL112" s="14" cm="1">
        <f t="array" aca="1" ref="AL112" ca="1">INDEX(ElementMultiplier, BL112, P112)*100/N112</f>
        <v>1.4492753623188406</v>
      </c>
      <c r="AM112" s="14">
        <f t="shared" ca="1" si="34"/>
        <v>29</v>
      </c>
      <c r="AN112" s="18">
        <f t="shared" ca="1" si="47"/>
        <v>65</v>
      </c>
      <c r="AO112" s="18">
        <f t="shared" ca="1" si="48"/>
        <v>150</v>
      </c>
      <c r="AP112" s="18">
        <f t="shared" ca="1" si="49"/>
        <v>80</v>
      </c>
      <c r="AQ112" s="18">
        <f t="shared" ca="1" si="50"/>
        <v>69</v>
      </c>
      <c r="AR112" s="18">
        <f t="shared" ca="1" si="51"/>
        <v>90</v>
      </c>
      <c r="AS112">
        <f t="shared" ca="1" si="52"/>
        <v>2</v>
      </c>
      <c r="AT112" cm="1">
        <f t="array" aca="1" ref="AT112" ca="1">IF(AS112=AS111, AT111, INDEX(Parties[Opponent ID], AS112))</f>
        <v>1</v>
      </c>
      <c r="AU112" t="str" cm="1">
        <f t="array" aca="1" ref="AU112" ca="1">IF(AT112=AT111,AU111, INDEX(Monsters[Name], AT112))</f>
        <v>Gnives</v>
      </c>
      <c r="AV112" cm="1">
        <f t="array" aca="1" ref="AV112" ca="1">IF(AND($AS112=$AS111, $CD111=""), BY111, INDEX(Monsters[Health], $AT112))</f>
        <v>26</v>
      </c>
      <c r="AW112" cm="1">
        <f t="array" aca="1" ref="AW112" ca="1">IF(AND($AS112=$AS111, $CD111=""), BZ111, INDEX(Monsters[Stamina], $AT112))</f>
        <v>133</v>
      </c>
      <c r="AX112" s="18" cm="1">
        <f t="array" aca="1" ref="AX112" ca="1">IF(AND($AS112=$AS111, $CD111=""), CA111, INDEX(Monsters[Attack], $AT112))</f>
        <v>105</v>
      </c>
      <c r="AY112" s="18" cm="1">
        <f t="array" aca="1" ref="AY112" ca="1">IF(AND($AS112=$AS111, $CD111=""), CB111, INDEX(Monsters[Defense], $AT112))</f>
        <v>100</v>
      </c>
      <c r="AZ112" s="18" cm="1">
        <f t="array" aca="1" ref="AZ112" ca="1">IF(AND($AS112=$AS111, $CD111=""), CC111, INDEX(Monsters[Luck], $AT112))</f>
        <v>100</v>
      </c>
      <c r="BA112" cm="1">
        <f t="array" aca="1" ref="BA112" ca="1">IF(AT112=AT111, BA111, MATCH(INDEX(Monsters[Element], AT112), Elements, 0))</f>
        <v>1</v>
      </c>
      <c r="BB112" s="4" cm="1">
        <f t="array" aca="1" ref="BB112" ca="1">INDEX(Monsters[Chance to Use 2], AT112)</f>
        <v>0.65</v>
      </c>
      <c r="BC112" cm="1">
        <f t="array" aca="1" ref="BC112" ca="1">INDEX(Monsters[Ability 1 ID], AT112)</f>
        <v>18</v>
      </c>
      <c r="BD112" cm="1">
        <f t="array" aca="1" ref="BD112" ca="1">INDEX(Monsters[Ability 2 ID], AT112)</f>
        <v>2</v>
      </c>
      <c r="BE112" cm="1">
        <f t="array" aca="1" ref="BE112" ca="1">INDEX(Abilities[Stamina Cost], BC112)</f>
        <v>25</v>
      </c>
      <c r="BF112" cm="1">
        <f t="array" aca="1" ref="BF112" ca="1">INDEX(Abilities[Stamina Cost], BD112)</f>
        <v>3</v>
      </c>
      <c r="BG112">
        <f t="shared" ca="1" si="53"/>
        <v>2</v>
      </c>
      <c r="BH112">
        <f t="shared" ca="1" si="54"/>
        <v>3</v>
      </c>
      <c r="BI112">
        <f t="shared" ca="1" si="55"/>
        <v>25</v>
      </c>
      <c r="BJ112">
        <f t="shared" ca="1" si="56"/>
        <v>1</v>
      </c>
      <c r="BK112">
        <f t="shared" ca="1" si="57"/>
        <v>18</v>
      </c>
      <c r="BL112" s="18" cm="1">
        <f t="array" aca="1" ref="BL112" ca="1">INDEX(Abilities[Element ID], $BK112)</f>
        <v>1</v>
      </c>
      <c r="BM112" s="18" cm="1">
        <f t="array" aca="1" ref="BM112" ca="1">INDEX(Abilities[Stamina Cost], $BK112)</f>
        <v>25</v>
      </c>
      <c r="BN112" s="18" cm="1">
        <f t="array" aca="1" ref="BN112" ca="1">INDEX(Abilities[Min Damage], $BK112)</f>
        <v>22</v>
      </c>
      <c r="BO112" s="18" cm="1">
        <f t="array" aca="1" ref="BO112" ca="1">INDEX(Abilities[Max Damage], $BK112)</f>
        <v>36</v>
      </c>
      <c r="BP112" s="14">
        <f t="shared" ca="1" si="58"/>
        <v>28.779403863563772</v>
      </c>
      <c r="BQ112" t="str" cm="1">
        <f t="array" aca="1" ref="BQ112" ca="1">INDEX(Abilities[Special Effect], BK112)</f>
        <v>Unlucky</v>
      </c>
      <c r="BR112" t="b" cm="1">
        <f t="array" aca="1" ref="BR112" ca="1">RAND() &lt;INDEX(Abilities[Effect Chance], BK112)*AZ112/100</f>
        <v>1</v>
      </c>
      <c r="BS112" t="str">
        <f t="shared" ca="1" si="59"/>
        <v>Unlucky</v>
      </c>
      <c r="BT112" s="14">
        <f t="shared" ca="1" si="60"/>
        <v>28.779403863563772</v>
      </c>
      <c r="BU112" t="b">
        <f t="shared" ca="1" si="61"/>
        <v>0</v>
      </c>
      <c r="BV112" t="b">
        <f ca="1">AND(BU112, AS112=COUNTA(Parties[Opponent Party]))</f>
        <v>0</v>
      </c>
      <c r="BW112" s="14" cm="1">
        <f t="array" aca="1" ref="BW112" ca="1">INDEX(ElementMultiplier, AA112, BA112)*100/AY112</f>
        <v>1</v>
      </c>
      <c r="BX112" s="18">
        <f t="shared" ca="1" si="35"/>
        <v>13</v>
      </c>
      <c r="BY112" s="18">
        <f t="shared" ca="1" si="36"/>
        <v>13</v>
      </c>
      <c r="BZ112" s="18">
        <f t="shared" ca="1" si="62"/>
        <v>108</v>
      </c>
      <c r="CA112" s="18">
        <f t="shared" ca="1" si="63"/>
        <v>105</v>
      </c>
      <c r="CB112" s="18">
        <f t="shared" ca="1" si="64"/>
        <v>100</v>
      </c>
      <c r="CC112" s="18">
        <f t="shared" ca="1" si="65"/>
        <v>100</v>
      </c>
      <c r="CD112" t="str">
        <f t="shared" ca="1" si="66"/>
        <v/>
      </c>
    </row>
    <row r="113" spans="6:82" x14ac:dyDescent="0.25">
      <c r="H113">
        <f t="shared" ca="1" si="37"/>
        <v>2</v>
      </c>
      <c r="I113" cm="1">
        <f t="array" aca="1" ref="I113" ca="1">IF(H113=H112, I112, INDEX(Parties[Player ID], H113))</f>
        <v>8</v>
      </c>
      <c r="J113" t="str" cm="1">
        <f t="array" aca="1" ref="J113" ca="1">IF(I113=I112,J112, INDEX(Monsters[Name], I113))</f>
        <v>EFUP Gnome (Extrodinary Fantasical Ultra Pretty Gnome)</v>
      </c>
      <c r="K113" cm="1">
        <f t="array" aca="1" ref="K113" ca="1">IF(AND($H113=$H112, CD112=""), AN112, INDEX(Monsters[Health], $I113))</f>
        <v>65</v>
      </c>
      <c r="L113" cm="1">
        <f t="array" aca="1" ref="L113" ca="1">IF(AND($H113=$H112, $CD112=""), AO112, INDEX(Monsters[Stamina], $I113))</f>
        <v>150</v>
      </c>
      <c r="M113" s="18" cm="1">
        <f t="array" aca="1" ref="M113" ca="1">IF(AND($H113=$H112, $CD112=""), AP112, INDEX(Monsters[Attack], $I113))</f>
        <v>80</v>
      </c>
      <c r="N113" s="18" cm="1">
        <f t="array" aca="1" ref="N113" ca="1">IF(AND($H113=$H112, $CD112=""), AQ112, INDEX(Monsters[Defense], $I113))</f>
        <v>69</v>
      </c>
      <c r="O113" s="18" cm="1">
        <f t="array" aca="1" ref="O113" ca="1">IF(AND($H113=$H112, $CD112=""), AR112, INDEX(Monsters[Luck], $I113))</f>
        <v>90</v>
      </c>
      <c r="P113" cm="1">
        <f t="array" aca="1" ref="P113" ca="1">IF(I113=I112, P112, MATCH(INDEX(Monsters[Element], I113), Elements, 0))</f>
        <v>2</v>
      </c>
      <c r="Q113" s="4" cm="1">
        <f t="array" aca="1" ref="Q113" ca="1">INDEX(Monsters[Chance to Use 2], I113)</f>
        <v>0.8</v>
      </c>
      <c r="R113" cm="1">
        <f t="array" aca="1" ref="R113" ca="1">INDEX(Monsters[Ability 1 ID], I113)</f>
        <v>14</v>
      </c>
      <c r="S113" cm="1">
        <f t="array" aca="1" ref="S113" ca="1">INDEX(Monsters[Ability 2 ID], I113)</f>
        <v>11</v>
      </c>
      <c r="T113" cm="1">
        <f t="array" aca="1" ref="T113" ca="1">INDEX(Abilities[Stamina Cost], R113)</f>
        <v>20</v>
      </c>
      <c r="U113" cm="1">
        <f t="array" aca="1" ref="U113" ca="1">INDEX(Abilities[Stamina Cost], S113)</f>
        <v>10</v>
      </c>
      <c r="V113">
        <f t="shared" ca="1" si="38"/>
        <v>2</v>
      </c>
      <c r="W113">
        <f t="shared" ca="1" si="39"/>
        <v>10</v>
      </c>
      <c r="X113">
        <f t="shared" ca="1" si="40"/>
        <v>20</v>
      </c>
      <c r="Y113">
        <f t="shared" ca="1" si="41"/>
        <v>2</v>
      </c>
      <c r="Z113">
        <f t="shared" ca="1" si="42"/>
        <v>11</v>
      </c>
      <c r="AA113" s="18" cm="1">
        <f t="array" aca="1" ref="AA113" ca="1">INDEX(Abilities[Element ID], $Z113)</f>
        <v>2</v>
      </c>
      <c r="AB113" s="18" cm="1">
        <f t="array" aca="1" ref="AB113" ca="1">INDEX(Abilities[Stamina Cost], $Z113)</f>
        <v>10</v>
      </c>
      <c r="AC113" s="18" cm="1">
        <f t="array" aca="1" ref="AC113" ca="1">INDEX(Abilities[Min Damage], $Z113)</f>
        <v>10</v>
      </c>
      <c r="AD113" s="18" cm="1">
        <f t="array" aca="1" ref="AD113" ca="1">INDEX(Abilities[Max Damage], $Z113)</f>
        <v>22</v>
      </c>
      <c r="AE113" s="14">
        <f t="shared" ca="1" si="43"/>
        <v>16.057411314736825</v>
      </c>
      <c r="AF113" t="str" cm="1">
        <f t="array" aca="1" ref="AF113" ca="1">INDEX(Abilities[Special Effect], Z113)</f>
        <v>Vampire</v>
      </c>
      <c r="AG113" t="b" cm="1">
        <f t="array" aca="1" ref="AG113" ca="1">RAND() &lt;INDEX(Abilities[Effect Chance], Z113)*O113/100</f>
        <v>1</v>
      </c>
      <c r="AH113" t="str">
        <f t="shared" ca="1" si="44"/>
        <v>Vampire</v>
      </c>
      <c r="AI113" s="14">
        <f t="shared" ca="1" si="45"/>
        <v>16.057411314736825</v>
      </c>
      <c r="AJ113" t="b">
        <f t="shared" ca="1" si="46"/>
        <v>0</v>
      </c>
      <c r="AK113" t="b">
        <f ca="1">AND(AJ113, H113=COUNTA(Parties[Player Party]))</f>
        <v>0</v>
      </c>
      <c r="AL113" s="14" cm="1">
        <f t="array" aca="1" ref="AL113" ca="1">INDEX(ElementMultiplier, BL113, P113)*100/N113</f>
        <v>1.4492753623188406</v>
      </c>
      <c r="AM113" s="14">
        <f t="shared" ca="1" si="34"/>
        <v>12</v>
      </c>
      <c r="AN113" s="18">
        <f t="shared" ca="1" si="47"/>
        <v>61</v>
      </c>
      <c r="AO113" s="18">
        <f t="shared" ca="1" si="48"/>
        <v>140</v>
      </c>
      <c r="AP113" s="18">
        <f t="shared" ca="1" si="49"/>
        <v>80</v>
      </c>
      <c r="AQ113" s="18">
        <f t="shared" ca="1" si="50"/>
        <v>62</v>
      </c>
      <c r="AR113" s="18">
        <f t="shared" ca="1" si="51"/>
        <v>90</v>
      </c>
      <c r="AS113">
        <f t="shared" ca="1" si="52"/>
        <v>2</v>
      </c>
      <c r="AT113" cm="1">
        <f t="array" aca="1" ref="AT113" ca="1">IF(AS113=AS112, AT112, INDEX(Parties[Opponent ID], AS113))</f>
        <v>1</v>
      </c>
      <c r="AU113" t="str" cm="1">
        <f t="array" aca="1" ref="AU113" ca="1">IF(AT113=AT112,AU112, INDEX(Monsters[Name], AT113))</f>
        <v>Gnives</v>
      </c>
      <c r="AV113" cm="1">
        <f t="array" aca="1" ref="AV113" ca="1">IF(AND($AS113=$AS112, $CD112=""), BY112, INDEX(Monsters[Health], $AT113))</f>
        <v>13</v>
      </c>
      <c r="AW113" cm="1">
        <f t="array" aca="1" ref="AW113" ca="1">IF(AND($AS113=$AS112, $CD112=""), BZ112, INDEX(Monsters[Stamina], $AT113))</f>
        <v>108</v>
      </c>
      <c r="AX113" s="18" cm="1">
        <f t="array" aca="1" ref="AX113" ca="1">IF(AND($AS113=$AS112, $CD112=""), CA112, INDEX(Monsters[Attack], $AT113))</f>
        <v>105</v>
      </c>
      <c r="AY113" s="18" cm="1">
        <f t="array" aca="1" ref="AY113" ca="1">IF(AND($AS113=$AS112, $CD112=""), CB112, INDEX(Monsters[Defense], $AT113))</f>
        <v>100</v>
      </c>
      <c r="AZ113" s="18" cm="1">
        <f t="array" aca="1" ref="AZ113" ca="1">IF(AND($AS113=$AS112, $CD112=""), CC112, INDEX(Monsters[Luck], $AT113))</f>
        <v>100</v>
      </c>
      <c r="BA113" cm="1">
        <f t="array" aca="1" ref="BA113" ca="1">IF(AT113=AT112, BA112, MATCH(INDEX(Monsters[Element], AT113), Elements, 0))</f>
        <v>1</v>
      </c>
      <c r="BB113" s="4" cm="1">
        <f t="array" aca="1" ref="BB113" ca="1">INDEX(Monsters[Chance to Use 2], AT113)</f>
        <v>0.65</v>
      </c>
      <c r="BC113" cm="1">
        <f t="array" aca="1" ref="BC113" ca="1">INDEX(Monsters[Ability 1 ID], AT113)</f>
        <v>18</v>
      </c>
      <c r="BD113" cm="1">
        <f t="array" aca="1" ref="BD113" ca="1">INDEX(Monsters[Ability 2 ID], AT113)</f>
        <v>2</v>
      </c>
      <c r="BE113" cm="1">
        <f t="array" aca="1" ref="BE113" ca="1">INDEX(Abilities[Stamina Cost], BC113)</f>
        <v>25</v>
      </c>
      <c r="BF113" cm="1">
        <f t="array" aca="1" ref="BF113" ca="1">INDEX(Abilities[Stamina Cost], BD113)</f>
        <v>3</v>
      </c>
      <c r="BG113">
        <f t="shared" ca="1" si="53"/>
        <v>2</v>
      </c>
      <c r="BH113">
        <f t="shared" ca="1" si="54"/>
        <v>3</v>
      </c>
      <c r="BI113">
        <f t="shared" ca="1" si="55"/>
        <v>25</v>
      </c>
      <c r="BJ113">
        <f t="shared" ca="1" si="56"/>
        <v>2</v>
      </c>
      <c r="BK113">
        <f t="shared" ca="1" si="57"/>
        <v>2</v>
      </c>
      <c r="BL113" s="18" cm="1">
        <f t="array" aca="1" ref="BL113" ca="1">INDEX(Abilities[Element ID], $BK113)</f>
        <v>1</v>
      </c>
      <c r="BM113" s="18" cm="1">
        <f t="array" aca="1" ref="BM113" ca="1">INDEX(Abilities[Stamina Cost], $BK113)</f>
        <v>3</v>
      </c>
      <c r="BN113" s="18" cm="1">
        <f t="array" aca="1" ref="BN113" ca="1">INDEX(Abilities[Min Damage], $BK113)</f>
        <v>8</v>
      </c>
      <c r="BO113" s="18" cm="1">
        <f t="array" aca="1" ref="BO113" ca="1">INDEX(Abilities[Max Damage], $BK113)</f>
        <v>13</v>
      </c>
      <c r="BP113" s="14">
        <f t="shared" ca="1" si="58"/>
        <v>11.651100645782346</v>
      </c>
      <c r="BQ113" t="str" cm="1">
        <f t="array" aca="1" ref="BQ113" ca="1">INDEX(Abilities[Special Effect], BK113)</f>
        <v>Sunder</v>
      </c>
      <c r="BR113" t="b" cm="1">
        <f t="array" aca="1" ref="BR113" ca="1">RAND() &lt;INDEX(Abilities[Effect Chance], BK113)*AZ113/100</f>
        <v>1</v>
      </c>
      <c r="BS113" t="str">
        <f t="shared" ca="1" si="59"/>
        <v>Sunder</v>
      </c>
      <c r="BT113" s="14">
        <f t="shared" ca="1" si="60"/>
        <v>11.651100645782346</v>
      </c>
      <c r="BU113" t="b">
        <f t="shared" ca="1" si="61"/>
        <v>1</v>
      </c>
      <c r="BV113" t="b">
        <f ca="1">AND(BU113, AS113=COUNTA(Parties[Opponent Party]))</f>
        <v>0</v>
      </c>
      <c r="BW113" s="14" cm="1">
        <f t="array" aca="1" ref="BW113" ca="1">INDEX(ElementMultiplier, AA113, BA113)*100/AY113</f>
        <v>1</v>
      </c>
      <c r="BX113" s="18">
        <f t="shared" ca="1" si="35"/>
        <v>16</v>
      </c>
      <c r="BY113" s="18">
        <f t="shared" ca="1" si="36"/>
        <v>0</v>
      </c>
      <c r="BZ113" s="18">
        <f t="shared" ca="1" si="62"/>
        <v>105</v>
      </c>
      <c r="CA113" s="18">
        <f t="shared" ca="1" si="63"/>
        <v>105</v>
      </c>
      <c r="CB113" s="18">
        <f t="shared" ca="1" si="64"/>
        <v>100</v>
      </c>
      <c r="CC113" s="18">
        <f t="shared" ca="1" si="65"/>
        <v>100</v>
      </c>
      <c r="CD113" t="str">
        <f t="shared" ca="1" si="66"/>
        <v/>
      </c>
    </row>
    <row r="114" spans="6:82" x14ac:dyDescent="0.25">
      <c r="H114">
        <f t="shared" ca="1" si="37"/>
        <v>2</v>
      </c>
      <c r="I114" cm="1">
        <f t="array" aca="1" ref="I114" ca="1">IF(H114=H113, I113, INDEX(Parties[Player ID], H114))</f>
        <v>8</v>
      </c>
      <c r="J114" t="str" cm="1">
        <f t="array" aca="1" ref="J114" ca="1">IF(I114=I113,J113, INDEX(Monsters[Name], I114))</f>
        <v>EFUP Gnome (Extrodinary Fantasical Ultra Pretty Gnome)</v>
      </c>
      <c r="K114" cm="1">
        <f t="array" aca="1" ref="K114" ca="1">IF(AND($H114=$H113, CD113=""), AN113, INDEX(Monsters[Health], $I114))</f>
        <v>61</v>
      </c>
      <c r="L114" cm="1">
        <f t="array" aca="1" ref="L114" ca="1">IF(AND($H114=$H113, $CD113=""), AO113, INDEX(Monsters[Stamina], $I114))</f>
        <v>140</v>
      </c>
      <c r="M114" s="18" cm="1">
        <f t="array" aca="1" ref="M114" ca="1">IF(AND($H114=$H113, $CD113=""), AP113, INDEX(Monsters[Attack], $I114))</f>
        <v>80</v>
      </c>
      <c r="N114" s="18" cm="1">
        <f t="array" aca="1" ref="N114" ca="1">IF(AND($H114=$H113, $CD113=""), AQ113, INDEX(Monsters[Defense], $I114))</f>
        <v>62</v>
      </c>
      <c r="O114" s="18" cm="1">
        <f t="array" aca="1" ref="O114" ca="1">IF(AND($H114=$H113, $CD113=""), AR113, INDEX(Monsters[Luck], $I114))</f>
        <v>90</v>
      </c>
      <c r="P114" cm="1">
        <f t="array" aca="1" ref="P114" ca="1">IF(I114=I113, P113, MATCH(INDEX(Monsters[Element], I114), Elements, 0))</f>
        <v>2</v>
      </c>
      <c r="Q114" s="4" cm="1">
        <f t="array" aca="1" ref="Q114" ca="1">INDEX(Monsters[Chance to Use 2], I114)</f>
        <v>0.8</v>
      </c>
      <c r="R114" cm="1">
        <f t="array" aca="1" ref="R114" ca="1">INDEX(Monsters[Ability 1 ID], I114)</f>
        <v>14</v>
      </c>
      <c r="S114" cm="1">
        <f t="array" aca="1" ref="S114" ca="1">INDEX(Monsters[Ability 2 ID], I114)</f>
        <v>11</v>
      </c>
      <c r="T114" cm="1">
        <f t="array" aca="1" ref="T114" ca="1">INDEX(Abilities[Stamina Cost], R114)</f>
        <v>20</v>
      </c>
      <c r="U114" cm="1">
        <f t="array" aca="1" ref="U114" ca="1">INDEX(Abilities[Stamina Cost], S114)</f>
        <v>10</v>
      </c>
      <c r="V114">
        <f t="shared" ca="1" si="38"/>
        <v>2</v>
      </c>
      <c r="W114">
        <f t="shared" ca="1" si="39"/>
        <v>10</v>
      </c>
      <c r="X114">
        <f t="shared" ca="1" si="40"/>
        <v>20</v>
      </c>
      <c r="Y114">
        <f t="shared" ca="1" si="41"/>
        <v>2</v>
      </c>
      <c r="Z114">
        <f t="shared" ca="1" si="42"/>
        <v>11</v>
      </c>
      <c r="AA114" s="18" cm="1">
        <f t="array" aca="1" ref="AA114" ca="1">INDEX(Abilities[Element ID], $Z114)</f>
        <v>2</v>
      </c>
      <c r="AB114" s="18" cm="1">
        <f t="array" aca="1" ref="AB114" ca="1">INDEX(Abilities[Stamina Cost], $Z114)</f>
        <v>10</v>
      </c>
      <c r="AC114" s="18" cm="1">
        <f t="array" aca="1" ref="AC114" ca="1">INDEX(Abilities[Min Damage], $Z114)</f>
        <v>10</v>
      </c>
      <c r="AD114" s="18" cm="1">
        <f t="array" aca="1" ref="AD114" ca="1">INDEX(Abilities[Max Damage], $Z114)</f>
        <v>22</v>
      </c>
      <c r="AE114" s="14">
        <f t="shared" ca="1" si="43"/>
        <v>14.320605622667076</v>
      </c>
      <c r="AF114" t="str" cm="1">
        <f t="array" aca="1" ref="AF114" ca="1">INDEX(Abilities[Special Effect], Z114)</f>
        <v>Vampire</v>
      </c>
      <c r="AG114" t="b" cm="1">
        <f t="array" aca="1" ref="AG114" ca="1">RAND() &lt;INDEX(Abilities[Effect Chance], Z114)*O114/100</f>
        <v>0</v>
      </c>
      <c r="AH114" t="str">
        <f t="shared" ca="1" si="44"/>
        <v/>
      </c>
      <c r="AI114" s="14">
        <f t="shared" ca="1" si="45"/>
        <v>14.320605622667076</v>
      </c>
      <c r="AJ114" t="b">
        <f t="shared" ca="1" si="46"/>
        <v>0</v>
      </c>
      <c r="AK114" t="b">
        <f ca="1">AND(AJ114, H114=COUNTA(Parties[Player Party]))</f>
        <v>0</v>
      </c>
      <c r="AL114" s="14" cm="1">
        <f t="array" aca="1" ref="AL114" ca="1">INDEX(ElementMultiplier, BL114, P114)*100/N114</f>
        <v>3.225806451612903</v>
      </c>
      <c r="AM114" s="14">
        <f t="shared" ca="1" si="34"/>
        <v>17</v>
      </c>
      <c r="AN114" s="18">
        <f t="shared" ca="1" si="47"/>
        <v>44</v>
      </c>
      <c r="AO114" s="18">
        <f t="shared" ca="1" si="48"/>
        <v>130</v>
      </c>
      <c r="AP114" s="18">
        <f t="shared" ca="1" si="49"/>
        <v>80</v>
      </c>
      <c r="AQ114" s="18">
        <f t="shared" ca="1" si="50"/>
        <v>62</v>
      </c>
      <c r="AR114" s="18">
        <f t="shared" ca="1" si="51"/>
        <v>90</v>
      </c>
      <c r="AS114">
        <f t="shared" ca="1" si="52"/>
        <v>3</v>
      </c>
      <c r="AT114" cm="1">
        <f t="array" aca="1" ref="AT114" ca="1">IF(AS114=AS113, AT113, INDEX(Parties[Opponent ID], AS114))</f>
        <v>11</v>
      </c>
      <c r="AU114" t="str" cm="1">
        <f t="array" aca="1" ref="AU114" ca="1">IF(AT114=AT113,AU113, INDEX(Monsters[Name], AT114))</f>
        <v>Gneaver</v>
      </c>
      <c r="AV114" cm="1">
        <f t="array" aca="1" ref="AV114" ca="1">IF(AND($AS114=$AS113, $CD113=""), BY113, INDEX(Monsters[Health], $AT114))</f>
        <v>120</v>
      </c>
      <c r="AW114" cm="1">
        <f t="array" aca="1" ref="AW114" ca="1">IF(AND($AS114=$AS113, $CD113=""), BZ113, INDEX(Monsters[Stamina], $AT114))</f>
        <v>107</v>
      </c>
      <c r="AX114" s="18" cm="1">
        <f t="array" aca="1" ref="AX114" ca="1">IF(AND($AS114=$AS113, $CD113=""), CA113, INDEX(Monsters[Attack], $AT114))</f>
        <v>110</v>
      </c>
      <c r="AY114" s="18" cm="1">
        <f t="array" aca="1" ref="AY114" ca="1">IF(AND($AS114=$AS113, $CD113=""), CB113, INDEX(Monsters[Defense], $AT114))</f>
        <v>80</v>
      </c>
      <c r="AZ114" s="18" cm="1">
        <f t="array" aca="1" ref="AZ114" ca="1">IF(AND($AS114=$AS113, $CD113=""), CC113, INDEX(Monsters[Luck], $AT114))</f>
        <v>100</v>
      </c>
      <c r="BA114" cm="1">
        <f t="array" aca="1" ref="BA114" ca="1">IF(AT114=AT113, BA113, MATCH(INDEX(Monsters[Element], AT114), Elements, 0))</f>
        <v>4</v>
      </c>
      <c r="BB114" s="4" cm="1">
        <f t="array" aca="1" ref="BB114" ca="1">INDEX(Monsters[Chance to Use 2], AT114)</f>
        <v>0.25</v>
      </c>
      <c r="BC114" cm="1">
        <f t="array" aca="1" ref="BC114" ca="1">INDEX(Monsters[Ability 1 ID], AT114)</f>
        <v>1</v>
      </c>
      <c r="BD114" cm="1">
        <f t="array" aca="1" ref="BD114" ca="1">INDEX(Monsters[Ability 2 ID], AT114)</f>
        <v>2</v>
      </c>
      <c r="BE114" cm="1">
        <f t="array" aca="1" ref="BE114" ca="1">INDEX(Abilities[Stamina Cost], BC114)</f>
        <v>5</v>
      </c>
      <c r="BF114" cm="1">
        <f t="array" aca="1" ref="BF114" ca="1">INDEX(Abilities[Stamina Cost], BD114)</f>
        <v>3</v>
      </c>
      <c r="BG114">
        <f t="shared" ca="1" si="53"/>
        <v>2</v>
      </c>
      <c r="BH114">
        <f t="shared" ca="1" si="54"/>
        <v>3</v>
      </c>
      <c r="BI114">
        <f t="shared" ca="1" si="55"/>
        <v>5</v>
      </c>
      <c r="BJ114">
        <f t="shared" ca="1" si="56"/>
        <v>1</v>
      </c>
      <c r="BK114">
        <f t="shared" ca="1" si="57"/>
        <v>1</v>
      </c>
      <c r="BL114" s="18" cm="1">
        <f t="array" aca="1" ref="BL114" ca="1">INDEX(Abilities[Element ID], $BK114)</f>
        <v>4</v>
      </c>
      <c r="BM114" s="18" cm="1">
        <f t="array" aca="1" ref="BM114" ca="1">INDEX(Abilities[Stamina Cost], $BK114)</f>
        <v>5</v>
      </c>
      <c r="BN114" s="18" cm="1">
        <f t="array" aca="1" ref="BN114" ca="1">INDEX(Abilities[Min Damage], $BK114)</f>
        <v>12</v>
      </c>
      <c r="BO114" s="18" cm="1">
        <f t="array" aca="1" ref="BO114" ca="1">INDEX(Abilities[Max Damage], $BK114)</f>
        <v>18</v>
      </c>
      <c r="BP114" s="14">
        <f t="shared" ca="1" si="58"/>
        <v>16.967709804853179</v>
      </c>
      <c r="BQ114" t="str" cm="1">
        <f t="array" aca="1" ref="BQ114" ca="1">INDEX(Abilities[Special Effect], BK114)</f>
        <v>Vampire</v>
      </c>
      <c r="BR114" t="b" cm="1">
        <f t="array" aca="1" ref="BR114" ca="1">RAND() &lt;INDEX(Abilities[Effect Chance], BK114)*AZ114/100</f>
        <v>0</v>
      </c>
      <c r="BS114" t="str">
        <f t="shared" ca="1" si="59"/>
        <v/>
      </c>
      <c r="BT114" s="14">
        <f t="shared" ca="1" si="60"/>
        <v>16.967709804853179</v>
      </c>
      <c r="BU114" t="b">
        <f t="shared" ca="1" si="61"/>
        <v>0</v>
      </c>
      <c r="BV114" t="b">
        <f ca="1">AND(BU114, AS114=COUNTA(Parties[Opponent Party]))</f>
        <v>0</v>
      </c>
      <c r="BW114" s="14" cm="1">
        <f t="array" aca="1" ref="BW114" ca="1">INDEX(ElementMultiplier, AA114, BA114)*100/AY114</f>
        <v>1.5625</v>
      </c>
      <c r="BX114" s="18">
        <f t="shared" ca="1" si="35"/>
        <v>22</v>
      </c>
      <c r="BY114" s="18">
        <f t="shared" ca="1" si="36"/>
        <v>98</v>
      </c>
      <c r="BZ114" s="18">
        <f t="shared" ca="1" si="62"/>
        <v>102</v>
      </c>
      <c r="CA114" s="18">
        <f t="shared" ca="1" si="63"/>
        <v>110</v>
      </c>
      <c r="CB114" s="18">
        <f t="shared" ca="1" si="64"/>
        <v>80</v>
      </c>
      <c r="CC114" s="18">
        <f t="shared" ca="1" si="65"/>
        <v>100</v>
      </c>
      <c r="CD114" t="str">
        <f t="shared" ca="1" si="66"/>
        <v/>
      </c>
    </row>
    <row r="115" spans="6:82" x14ac:dyDescent="0.25">
      <c r="H115">
        <f t="shared" ca="1" si="37"/>
        <v>2</v>
      </c>
      <c r="I115" cm="1">
        <f t="array" aca="1" ref="I115" ca="1">IF(H115=H114, I114, INDEX(Parties[Player ID], H115))</f>
        <v>8</v>
      </c>
      <c r="J115" t="str" cm="1">
        <f t="array" aca="1" ref="J115" ca="1">IF(I115=I114,J114, INDEX(Monsters[Name], I115))</f>
        <v>EFUP Gnome (Extrodinary Fantasical Ultra Pretty Gnome)</v>
      </c>
      <c r="K115" cm="1">
        <f t="array" aca="1" ref="K115" ca="1">IF(AND($H115=$H114, CD114=""), AN114, INDEX(Monsters[Health], $I115))</f>
        <v>44</v>
      </c>
      <c r="L115" cm="1">
        <f t="array" aca="1" ref="L115" ca="1">IF(AND($H115=$H114, $CD114=""), AO114, INDEX(Monsters[Stamina], $I115))</f>
        <v>130</v>
      </c>
      <c r="M115" s="18" cm="1">
        <f t="array" aca="1" ref="M115" ca="1">IF(AND($H115=$H114, $CD114=""), AP114, INDEX(Monsters[Attack], $I115))</f>
        <v>80</v>
      </c>
      <c r="N115" s="18" cm="1">
        <f t="array" aca="1" ref="N115" ca="1">IF(AND($H115=$H114, $CD114=""), AQ114, INDEX(Monsters[Defense], $I115))</f>
        <v>62</v>
      </c>
      <c r="O115" s="18" cm="1">
        <f t="array" aca="1" ref="O115" ca="1">IF(AND($H115=$H114, $CD114=""), AR114, INDEX(Monsters[Luck], $I115))</f>
        <v>90</v>
      </c>
      <c r="P115" cm="1">
        <f t="array" aca="1" ref="P115" ca="1">IF(I115=I114, P114, MATCH(INDEX(Monsters[Element], I115), Elements, 0))</f>
        <v>2</v>
      </c>
      <c r="Q115" s="4" cm="1">
        <f t="array" aca="1" ref="Q115" ca="1">INDEX(Monsters[Chance to Use 2], I115)</f>
        <v>0.8</v>
      </c>
      <c r="R115" cm="1">
        <f t="array" aca="1" ref="R115" ca="1">INDEX(Monsters[Ability 1 ID], I115)</f>
        <v>14</v>
      </c>
      <c r="S115" cm="1">
        <f t="array" aca="1" ref="S115" ca="1">INDEX(Monsters[Ability 2 ID], I115)</f>
        <v>11</v>
      </c>
      <c r="T115" cm="1">
        <f t="array" aca="1" ref="T115" ca="1">INDEX(Abilities[Stamina Cost], R115)</f>
        <v>20</v>
      </c>
      <c r="U115" cm="1">
        <f t="array" aca="1" ref="U115" ca="1">INDEX(Abilities[Stamina Cost], S115)</f>
        <v>10</v>
      </c>
      <c r="V115">
        <f t="shared" ca="1" si="38"/>
        <v>2</v>
      </c>
      <c r="W115">
        <f t="shared" ca="1" si="39"/>
        <v>10</v>
      </c>
      <c r="X115">
        <f t="shared" ca="1" si="40"/>
        <v>20</v>
      </c>
      <c r="Y115">
        <f t="shared" ca="1" si="41"/>
        <v>2</v>
      </c>
      <c r="Z115">
        <f t="shared" ca="1" si="42"/>
        <v>11</v>
      </c>
      <c r="AA115" s="18" cm="1">
        <f t="array" aca="1" ref="AA115" ca="1">INDEX(Abilities[Element ID], $Z115)</f>
        <v>2</v>
      </c>
      <c r="AB115" s="18" cm="1">
        <f t="array" aca="1" ref="AB115" ca="1">INDEX(Abilities[Stamina Cost], $Z115)</f>
        <v>10</v>
      </c>
      <c r="AC115" s="18" cm="1">
        <f t="array" aca="1" ref="AC115" ca="1">INDEX(Abilities[Min Damage], $Z115)</f>
        <v>10</v>
      </c>
      <c r="AD115" s="18" cm="1">
        <f t="array" aca="1" ref="AD115" ca="1">INDEX(Abilities[Max Damage], $Z115)</f>
        <v>22</v>
      </c>
      <c r="AE115" s="14">
        <f t="shared" ca="1" si="43"/>
        <v>12.388855271351954</v>
      </c>
      <c r="AF115" t="str" cm="1">
        <f t="array" aca="1" ref="AF115" ca="1">INDEX(Abilities[Special Effect], Z115)</f>
        <v>Vampire</v>
      </c>
      <c r="AG115" t="b" cm="1">
        <f t="array" aca="1" ref="AG115" ca="1">RAND() &lt;INDEX(Abilities[Effect Chance], Z115)*O115/100</f>
        <v>1</v>
      </c>
      <c r="AH115" t="str">
        <f t="shared" ca="1" si="44"/>
        <v>Vampire</v>
      </c>
      <c r="AI115" s="14">
        <f t="shared" ca="1" si="45"/>
        <v>12.388855271351954</v>
      </c>
      <c r="AJ115" t="b">
        <f t="shared" ca="1" si="46"/>
        <v>0</v>
      </c>
      <c r="AK115" t="b">
        <f ca="1">AND(AJ115, H115=COUNTA(Parties[Player Party]))</f>
        <v>0</v>
      </c>
      <c r="AL115" s="14" cm="1">
        <f t="array" aca="1" ref="AL115" ca="1">INDEX(ElementMultiplier, BL115, P115)*100/N115</f>
        <v>3.225806451612903</v>
      </c>
      <c r="AM115" s="14">
        <f t="shared" ca="1" si="34"/>
        <v>17</v>
      </c>
      <c r="AN115" s="18">
        <f t="shared" ca="1" si="47"/>
        <v>36.5</v>
      </c>
      <c r="AO115" s="18">
        <f t="shared" ca="1" si="48"/>
        <v>120</v>
      </c>
      <c r="AP115" s="18">
        <f t="shared" ca="1" si="49"/>
        <v>80</v>
      </c>
      <c r="AQ115" s="18">
        <f t="shared" ca="1" si="50"/>
        <v>62</v>
      </c>
      <c r="AR115" s="18">
        <f t="shared" ca="1" si="51"/>
        <v>90</v>
      </c>
      <c r="AS115">
        <f t="shared" ca="1" si="52"/>
        <v>3</v>
      </c>
      <c r="AT115" cm="1">
        <f t="array" aca="1" ref="AT115" ca="1">IF(AS115=AS114, AT114, INDEX(Parties[Opponent ID], AS115))</f>
        <v>11</v>
      </c>
      <c r="AU115" t="str" cm="1">
        <f t="array" aca="1" ref="AU115" ca="1">IF(AT115=AT114,AU114, INDEX(Monsters[Name], AT115))</f>
        <v>Gneaver</v>
      </c>
      <c r="AV115" cm="1">
        <f t="array" aca="1" ref="AV115" ca="1">IF(AND($AS115=$AS114, $CD114=""), BY114, INDEX(Monsters[Health], $AT115))</f>
        <v>98</v>
      </c>
      <c r="AW115" cm="1">
        <f t="array" aca="1" ref="AW115" ca="1">IF(AND($AS115=$AS114, $CD114=""), BZ114, INDEX(Monsters[Stamina], $AT115))</f>
        <v>102</v>
      </c>
      <c r="AX115" s="18" cm="1">
        <f t="array" aca="1" ref="AX115" ca="1">IF(AND($AS115=$AS114, $CD114=""), CA114, INDEX(Monsters[Attack], $AT115))</f>
        <v>110</v>
      </c>
      <c r="AY115" s="18" cm="1">
        <f t="array" aca="1" ref="AY115" ca="1">IF(AND($AS115=$AS114, $CD114=""), CB114, INDEX(Monsters[Defense], $AT115))</f>
        <v>80</v>
      </c>
      <c r="AZ115" s="18" cm="1">
        <f t="array" aca="1" ref="AZ115" ca="1">IF(AND($AS115=$AS114, $CD114=""), CC114, INDEX(Monsters[Luck], $AT115))</f>
        <v>100</v>
      </c>
      <c r="BA115" cm="1">
        <f t="array" aca="1" ref="BA115" ca="1">IF(AT115=AT114, BA114, MATCH(INDEX(Monsters[Element], AT115), Elements, 0))</f>
        <v>4</v>
      </c>
      <c r="BB115" s="4" cm="1">
        <f t="array" aca="1" ref="BB115" ca="1">INDEX(Monsters[Chance to Use 2], AT115)</f>
        <v>0.25</v>
      </c>
      <c r="BC115" cm="1">
        <f t="array" aca="1" ref="BC115" ca="1">INDEX(Monsters[Ability 1 ID], AT115)</f>
        <v>1</v>
      </c>
      <c r="BD115" cm="1">
        <f t="array" aca="1" ref="BD115" ca="1">INDEX(Monsters[Ability 2 ID], AT115)</f>
        <v>2</v>
      </c>
      <c r="BE115" cm="1">
        <f t="array" aca="1" ref="BE115" ca="1">INDEX(Abilities[Stamina Cost], BC115)</f>
        <v>5</v>
      </c>
      <c r="BF115" cm="1">
        <f t="array" aca="1" ref="BF115" ca="1">INDEX(Abilities[Stamina Cost], BD115)</f>
        <v>3</v>
      </c>
      <c r="BG115">
        <f t="shared" ca="1" si="53"/>
        <v>2</v>
      </c>
      <c r="BH115">
        <f t="shared" ca="1" si="54"/>
        <v>3</v>
      </c>
      <c r="BI115">
        <f t="shared" ca="1" si="55"/>
        <v>5</v>
      </c>
      <c r="BJ115">
        <f t="shared" ca="1" si="56"/>
        <v>1</v>
      </c>
      <c r="BK115">
        <f t="shared" ca="1" si="57"/>
        <v>1</v>
      </c>
      <c r="BL115" s="18" cm="1">
        <f t="array" aca="1" ref="BL115" ca="1">INDEX(Abilities[Element ID], $BK115)</f>
        <v>4</v>
      </c>
      <c r="BM115" s="18" cm="1">
        <f t="array" aca="1" ref="BM115" ca="1">INDEX(Abilities[Stamina Cost], $BK115)</f>
        <v>5</v>
      </c>
      <c r="BN115" s="18" cm="1">
        <f t="array" aca="1" ref="BN115" ca="1">INDEX(Abilities[Min Damage], $BK115)</f>
        <v>12</v>
      </c>
      <c r="BO115" s="18" cm="1">
        <f t="array" aca="1" ref="BO115" ca="1">INDEX(Abilities[Max Damage], $BK115)</f>
        <v>18</v>
      </c>
      <c r="BP115" s="14">
        <f t="shared" ca="1" si="58"/>
        <v>16.6896852441836</v>
      </c>
      <c r="BQ115" t="str" cm="1">
        <f t="array" aca="1" ref="BQ115" ca="1">INDEX(Abilities[Special Effect], BK115)</f>
        <v>Vampire</v>
      </c>
      <c r="BR115" t="b" cm="1">
        <f t="array" aca="1" ref="BR115" ca="1">RAND() &lt;INDEX(Abilities[Effect Chance], BK115)*AZ115/100</f>
        <v>1</v>
      </c>
      <c r="BS115" t="str">
        <f t="shared" ca="1" si="59"/>
        <v>Vampire</v>
      </c>
      <c r="BT115" s="14">
        <f t="shared" ca="1" si="60"/>
        <v>16.6896852441836</v>
      </c>
      <c r="BU115" t="b">
        <f t="shared" ca="1" si="61"/>
        <v>0</v>
      </c>
      <c r="BV115" t="b">
        <f ca="1">AND(BU115, AS115=COUNTA(Parties[Opponent Party]))</f>
        <v>0</v>
      </c>
      <c r="BW115" s="14" cm="1">
        <f t="array" aca="1" ref="BW115" ca="1">INDEX(ElementMultiplier, AA115, BA115)*100/AY115</f>
        <v>1.5625</v>
      </c>
      <c r="BX115" s="18">
        <f t="shared" ca="1" si="35"/>
        <v>19</v>
      </c>
      <c r="BY115" s="18">
        <f t="shared" ca="1" si="36"/>
        <v>87.5</v>
      </c>
      <c r="BZ115" s="18">
        <f t="shared" ca="1" si="62"/>
        <v>97</v>
      </c>
      <c r="CA115" s="18">
        <f t="shared" ca="1" si="63"/>
        <v>110</v>
      </c>
      <c r="CB115" s="18">
        <f t="shared" ca="1" si="64"/>
        <v>80</v>
      </c>
      <c r="CC115" s="18">
        <f t="shared" ca="1" si="65"/>
        <v>100</v>
      </c>
      <c r="CD115" t="str">
        <f t="shared" ca="1" si="66"/>
        <v/>
      </c>
    </row>
    <row r="116" spans="6:82" x14ac:dyDescent="0.25">
      <c r="H116">
        <f t="shared" ca="1" si="37"/>
        <v>2</v>
      </c>
      <c r="I116" cm="1">
        <f t="array" aca="1" ref="I116" ca="1">IF(H116=H115, I115, INDEX(Parties[Player ID], H116))</f>
        <v>8</v>
      </c>
      <c r="J116" t="str" cm="1">
        <f t="array" aca="1" ref="J116" ca="1">IF(I116=I115,J115, INDEX(Monsters[Name], I116))</f>
        <v>EFUP Gnome (Extrodinary Fantasical Ultra Pretty Gnome)</v>
      </c>
      <c r="K116" cm="1">
        <f t="array" aca="1" ref="K116" ca="1">IF(AND($H116=$H115, CD115=""), AN115, INDEX(Monsters[Health], $I116))</f>
        <v>36.5</v>
      </c>
      <c r="L116" cm="1">
        <f t="array" aca="1" ref="L116" ca="1">IF(AND($H116=$H115, $CD115=""), AO115, INDEX(Monsters[Stamina], $I116))</f>
        <v>120</v>
      </c>
      <c r="M116" s="18" cm="1">
        <f t="array" aca="1" ref="M116" ca="1">IF(AND($H116=$H115, $CD115=""), AP115, INDEX(Monsters[Attack], $I116))</f>
        <v>80</v>
      </c>
      <c r="N116" s="18" cm="1">
        <f t="array" aca="1" ref="N116" ca="1">IF(AND($H116=$H115, $CD115=""), AQ115, INDEX(Monsters[Defense], $I116))</f>
        <v>62</v>
      </c>
      <c r="O116" s="18" cm="1">
        <f t="array" aca="1" ref="O116" ca="1">IF(AND($H116=$H115, $CD115=""), AR115, INDEX(Monsters[Luck], $I116))</f>
        <v>90</v>
      </c>
      <c r="P116" cm="1">
        <f t="array" aca="1" ref="P116" ca="1">IF(I116=I115, P115, MATCH(INDEX(Monsters[Element], I116), Elements, 0))</f>
        <v>2</v>
      </c>
      <c r="Q116" s="4" cm="1">
        <f t="array" aca="1" ref="Q116" ca="1">INDEX(Monsters[Chance to Use 2], I116)</f>
        <v>0.8</v>
      </c>
      <c r="R116" cm="1">
        <f t="array" aca="1" ref="R116" ca="1">INDEX(Monsters[Ability 1 ID], I116)</f>
        <v>14</v>
      </c>
      <c r="S116" cm="1">
        <f t="array" aca="1" ref="S116" ca="1">INDEX(Monsters[Ability 2 ID], I116)</f>
        <v>11</v>
      </c>
      <c r="T116" cm="1">
        <f t="array" aca="1" ref="T116" ca="1">INDEX(Abilities[Stamina Cost], R116)</f>
        <v>20</v>
      </c>
      <c r="U116" cm="1">
        <f t="array" aca="1" ref="U116" ca="1">INDEX(Abilities[Stamina Cost], S116)</f>
        <v>10</v>
      </c>
      <c r="V116">
        <f t="shared" ca="1" si="38"/>
        <v>2</v>
      </c>
      <c r="W116">
        <f t="shared" ca="1" si="39"/>
        <v>10</v>
      </c>
      <c r="X116">
        <f t="shared" ca="1" si="40"/>
        <v>20</v>
      </c>
      <c r="Y116">
        <f t="shared" ca="1" si="41"/>
        <v>2</v>
      </c>
      <c r="Z116">
        <f t="shared" ca="1" si="42"/>
        <v>11</v>
      </c>
      <c r="AA116" s="18" cm="1">
        <f t="array" aca="1" ref="AA116" ca="1">INDEX(Abilities[Element ID], $Z116)</f>
        <v>2</v>
      </c>
      <c r="AB116" s="18" cm="1">
        <f t="array" aca="1" ref="AB116" ca="1">INDEX(Abilities[Stamina Cost], $Z116)</f>
        <v>10</v>
      </c>
      <c r="AC116" s="18" cm="1">
        <f t="array" aca="1" ref="AC116" ca="1">INDEX(Abilities[Min Damage], $Z116)</f>
        <v>10</v>
      </c>
      <c r="AD116" s="18" cm="1">
        <f t="array" aca="1" ref="AD116" ca="1">INDEX(Abilities[Max Damage], $Z116)</f>
        <v>22</v>
      </c>
      <c r="AE116" s="14">
        <f t="shared" ca="1" si="43"/>
        <v>15.204808941684666</v>
      </c>
      <c r="AF116" t="str" cm="1">
        <f t="array" aca="1" ref="AF116" ca="1">INDEX(Abilities[Special Effect], Z116)</f>
        <v>Vampire</v>
      </c>
      <c r="AG116" t="b" cm="1">
        <f t="array" aca="1" ref="AG116" ca="1">RAND() &lt;INDEX(Abilities[Effect Chance], Z116)*O116/100</f>
        <v>0</v>
      </c>
      <c r="AH116" t="str">
        <f t="shared" ca="1" si="44"/>
        <v/>
      </c>
      <c r="AI116" s="14">
        <f t="shared" ca="1" si="45"/>
        <v>15.204808941684666</v>
      </c>
      <c r="AJ116" t="b">
        <f t="shared" ca="1" si="46"/>
        <v>0</v>
      </c>
      <c r="AK116" t="b">
        <f ca="1">AND(AJ116, H116=COUNTA(Parties[Player Party]))</f>
        <v>0</v>
      </c>
      <c r="AL116" s="14" cm="1">
        <f t="array" aca="1" ref="AL116" ca="1">INDEX(ElementMultiplier, BL116, P116)*100/N116</f>
        <v>3.225806451612903</v>
      </c>
      <c r="AM116" s="14">
        <f t="shared" ca="1" si="34"/>
        <v>17</v>
      </c>
      <c r="AN116" s="18">
        <f t="shared" ca="1" si="47"/>
        <v>19.5</v>
      </c>
      <c r="AO116" s="18">
        <f t="shared" ca="1" si="48"/>
        <v>110</v>
      </c>
      <c r="AP116" s="18">
        <f t="shared" ca="1" si="49"/>
        <v>80</v>
      </c>
      <c r="AQ116" s="18">
        <f t="shared" ca="1" si="50"/>
        <v>62</v>
      </c>
      <c r="AR116" s="18">
        <f t="shared" ca="1" si="51"/>
        <v>90</v>
      </c>
      <c r="AS116">
        <f t="shared" ca="1" si="52"/>
        <v>3</v>
      </c>
      <c r="AT116" cm="1">
        <f t="array" aca="1" ref="AT116" ca="1">IF(AS116=AS115, AT115, INDEX(Parties[Opponent ID], AS116))</f>
        <v>11</v>
      </c>
      <c r="AU116" t="str" cm="1">
        <f t="array" aca="1" ref="AU116" ca="1">IF(AT116=AT115,AU115, INDEX(Monsters[Name], AT116))</f>
        <v>Gneaver</v>
      </c>
      <c r="AV116" cm="1">
        <f t="array" aca="1" ref="AV116" ca="1">IF(AND($AS116=$AS115, $CD115=""), BY115, INDEX(Monsters[Health], $AT116))</f>
        <v>87.5</v>
      </c>
      <c r="AW116" cm="1">
        <f t="array" aca="1" ref="AW116" ca="1">IF(AND($AS116=$AS115, $CD115=""), BZ115, INDEX(Monsters[Stamina], $AT116))</f>
        <v>97</v>
      </c>
      <c r="AX116" s="18" cm="1">
        <f t="array" aca="1" ref="AX116" ca="1">IF(AND($AS116=$AS115, $CD115=""), CA115, INDEX(Monsters[Attack], $AT116))</f>
        <v>110</v>
      </c>
      <c r="AY116" s="18" cm="1">
        <f t="array" aca="1" ref="AY116" ca="1">IF(AND($AS116=$AS115, $CD115=""), CB115, INDEX(Monsters[Defense], $AT116))</f>
        <v>80</v>
      </c>
      <c r="AZ116" s="18" cm="1">
        <f t="array" aca="1" ref="AZ116" ca="1">IF(AND($AS116=$AS115, $CD115=""), CC115, INDEX(Monsters[Luck], $AT116))</f>
        <v>100</v>
      </c>
      <c r="BA116" cm="1">
        <f t="array" aca="1" ref="BA116" ca="1">IF(AT116=AT115, BA115, MATCH(INDEX(Monsters[Element], AT116), Elements, 0))</f>
        <v>4</v>
      </c>
      <c r="BB116" s="4" cm="1">
        <f t="array" aca="1" ref="BB116" ca="1">INDEX(Monsters[Chance to Use 2], AT116)</f>
        <v>0.25</v>
      </c>
      <c r="BC116" cm="1">
        <f t="array" aca="1" ref="BC116" ca="1">INDEX(Monsters[Ability 1 ID], AT116)</f>
        <v>1</v>
      </c>
      <c r="BD116" cm="1">
        <f t="array" aca="1" ref="BD116" ca="1">INDEX(Monsters[Ability 2 ID], AT116)</f>
        <v>2</v>
      </c>
      <c r="BE116" cm="1">
        <f t="array" aca="1" ref="BE116" ca="1">INDEX(Abilities[Stamina Cost], BC116)</f>
        <v>5</v>
      </c>
      <c r="BF116" cm="1">
        <f t="array" aca="1" ref="BF116" ca="1">INDEX(Abilities[Stamina Cost], BD116)</f>
        <v>3</v>
      </c>
      <c r="BG116">
        <f t="shared" ca="1" si="53"/>
        <v>2</v>
      </c>
      <c r="BH116">
        <f t="shared" ca="1" si="54"/>
        <v>3</v>
      </c>
      <c r="BI116">
        <f t="shared" ca="1" si="55"/>
        <v>5</v>
      </c>
      <c r="BJ116">
        <f t="shared" ca="1" si="56"/>
        <v>1</v>
      </c>
      <c r="BK116">
        <f t="shared" ca="1" si="57"/>
        <v>1</v>
      </c>
      <c r="BL116" s="18" cm="1">
        <f t="array" aca="1" ref="BL116" ca="1">INDEX(Abilities[Element ID], $BK116)</f>
        <v>4</v>
      </c>
      <c r="BM116" s="18" cm="1">
        <f t="array" aca="1" ref="BM116" ca="1">INDEX(Abilities[Stamina Cost], $BK116)</f>
        <v>5</v>
      </c>
      <c r="BN116" s="18" cm="1">
        <f t="array" aca="1" ref="BN116" ca="1">INDEX(Abilities[Min Damage], $BK116)</f>
        <v>12</v>
      </c>
      <c r="BO116" s="18" cm="1">
        <f t="array" aca="1" ref="BO116" ca="1">INDEX(Abilities[Max Damage], $BK116)</f>
        <v>18</v>
      </c>
      <c r="BP116" s="14">
        <f t="shared" ca="1" si="58"/>
        <v>17.08944805139863</v>
      </c>
      <c r="BQ116" t="str" cm="1">
        <f t="array" aca="1" ref="BQ116" ca="1">INDEX(Abilities[Special Effect], BK116)</f>
        <v>Vampire</v>
      </c>
      <c r="BR116" t="b" cm="1">
        <f t="array" aca="1" ref="BR116" ca="1">RAND() &lt;INDEX(Abilities[Effect Chance], BK116)*AZ116/100</f>
        <v>1</v>
      </c>
      <c r="BS116" t="str">
        <f t="shared" ca="1" si="59"/>
        <v>Vampire</v>
      </c>
      <c r="BT116" s="14">
        <f t="shared" ca="1" si="60"/>
        <v>17.08944805139863</v>
      </c>
      <c r="BU116" t="b">
        <f t="shared" ca="1" si="61"/>
        <v>0</v>
      </c>
      <c r="BV116" t="b">
        <f ca="1">AND(BU116, AS116=COUNTA(Parties[Opponent Party]))</f>
        <v>0</v>
      </c>
      <c r="BW116" s="14" cm="1">
        <f t="array" aca="1" ref="BW116" ca="1">INDEX(ElementMultiplier, AA116, BA116)*100/AY116</f>
        <v>1.5625</v>
      </c>
      <c r="BX116" s="18">
        <f t="shared" ca="1" si="35"/>
        <v>24</v>
      </c>
      <c r="BY116" s="18">
        <f t="shared" ca="1" si="36"/>
        <v>72</v>
      </c>
      <c r="BZ116" s="18">
        <f t="shared" ca="1" si="62"/>
        <v>92</v>
      </c>
      <c r="CA116" s="18">
        <f t="shared" ca="1" si="63"/>
        <v>110</v>
      </c>
      <c r="CB116" s="18">
        <f t="shared" ca="1" si="64"/>
        <v>80</v>
      </c>
      <c r="CC116" s="18">
        <f t="shared" ca="1" si="65"/>
        <v>100</v>
      </c>
      <c r="CD116" t="str">
        <f t="shared" ca="1" si="66"/>
        <v/>
      </c>
    </row>
    <row r="117" spans="6:82" x14ac:dyDescent="0.25">
      <c r="H117">
        <f t="shared" ca="1" si="37"/>
        <v>2</v>
      </c>
      <c r="I117" cm="1">
        <f t="array" aca="1" ref="I117" ca="1">IF(H117=H116, I116, INDEX(Parties[Player ID], H117))</f>
        <v>8</v>
      </c>
      <c r="J117" t="str" cm="1">
        <f t="array" aca="1" ref="J117" ca="1">IF(I117=I116,J116, INDEX(Monsters[Name], I117))</f>
        <v>EFUP Gnome (Extrodinary Fantasical Ultra Pretty Gnome)</v>
      </c>
      <c r="K117" cm="1">
        <f t="array" aca="1" ref="K117" ca="1">IF(AND($H117=$H116, CD116=""), AN116, INDEX(Monsters[Health], $I117))</f>
        <v>19.5</v>
      </c>
      <c r="L117" cm="1">
        <f t="array" aca="1" ref="L117" ca="1">IF(AND($H117=$H116, $CD116=""), AO116, INDEX(Monsters[Stamina], $I117))</f>
        <v>110</v>
      </c>
      <c r="M117" s="18" cm="1">
        <f t="array" aca="1" ref="M117" ca="1">IF(AND($H117=$H116, $CD116=""), AP116, INDEX(Monsters[Attack], $I117))</f>
        <v>80</v>
      </c>
      <c r="N117" s="18" cm="1">
        <f t="array" aca="1" ref="N117" ca="1">IF(AND($H117=$H116, $CD116=""), AQ116, INDEX(Monsters[Defense], $I117))</f>
        <v>62</v>
      </c>
      <c r="O117" s="18" cm="1">
        <f t="array" aca="1" ref="O117" ca="1">IF(AND($H117=$H116, $CD116=""), AR116, INDEX(Monsters[Luck], $I117))</f>
        <v>90</v>
      </c>
      <c r="P117" cm="1">
        <f t="array" aca="1" ref="P117" ca="1">IF(I117=I116, P116, MATCH(INDEX(Monsters[Element], I117), Elements, 0))</f>
        <v>2</v>
      </c>
      <c r="Q117" s="4" cm="1">
        <f t="array" aca="1" ref="Q117" ca="1">INDEX(Monsters[Chance to Use 2], I117)</f>
        <v>0.8</v>
      </c>
      <c r="R117" cm="1">
        <f t="array" aca="1" ref="R117" ca="1">INDEX(Monsters[Ability 1 ID], I117)</f>
        <v>14</v>
      </c>
      <c r="S117" cm="1">
        <f t="array" aca="1" ref="S117" ca="1">INDEX(Monsters[Ability 2 ID], I117)</f>
        <v>11</v>
      </c>
      <c r="T117" cm="1">
        <f t="array" aca="1" ref="T117" ca="1">INDEX(Abilities[Stamina Cost], R117)</f>
        <v>20</v>
      </c>
      <c r="U117" cm="1">
        <f t="array" aca="1" ref="U117" ca="1">INDEX(Abilities[Stamina Cost], S117)</f>
        <v>10</v>
      </c>
      <c r="V117">
        <f t="shared" ca="1" si="38"/>
        <v>2</v>
      </c>
      <c r="W117">
        <f t="shared" ca="1" si="39"/>
        <v>10</v>
      </c>
      <c r="X117">
        <f t="shared" ca="1" si="40"/>
        <v>20</v>
      </c>
      <c r="Y117">
        <f t="shared" ca="1" si="41"/>
        <v>2</v>
      </c>
      <c r="Z117">
        <f t="shared" ca="1" si="42"/>
        <v>11</v>
      </c>
      <c r="AA117" s="18" cm="1">
        <f t="array" aca="1" ref="AA117" ca="1">INDEX(Abilities[Element ID], $Z117)</f>
        <v>2</v>
      </c>
      <c r="AB117" s="18" cm="1">
        <f t="array" aca="1" ref="AB117" ca="1">INDEX(Abilities[Stamina Cost], $Z117)</f>
        <v>10</v>
      </c>
      <c r="AC117" s="18" cm="1">
        <f t="array" aca="1" ref="AC117" ca="1">INDEX(Abilities[Min Damage], $Z117)</f>
        <v>10</v>
      </c>
      <c r="AD117" s="18" cm="1">
        <f t="array" aca="1" ref="AD117" ca="1">INDEX(Abilities[Max Damage], $Z117)</f>
        <v>22</v>
      </c>
      <c r="AE117" s="14">
        <f t="shared" ca="1" si="43"/>
        <v>10.244950014861431</v>
      </c>
      <c r="AF117" t="str" cm="1">
        <f t="array" aca="1" ref="AF117" ca="1">INDEX(Abilities[Special Effect], Z117)</f>
        <v>Vampire</v>
      </c>
      <c r="AG117" t="b" cm="1">
        <f t="array" aca="1" ref="AG117" ca="1">RAND() &lt;INDEX(Abilities[Effect Chance], Z117)*O117/100</f>
        <v>0</v>
      </c>
      <c r="AH117" t="str">
        <f t="shared" ca="1" si="44"/>
        <v/>
      </c>
      <c r="AI117" s="14">
        <f t="shared" ca="1" si="45"/>
        <v>10.244950014861431</v>
      </c>
      <c r="AJ117" t="b">
        <f t="shared" ca="1" si="46"/>
        <v>0</v>
      </c>
      <c r="AK117" t="b">
        <f ca="1">AND(AJ117, H117=COUNTA(Parties[Player Party]))</f>
        <v>0</v>
      </c>
      <c r="AL117" s="14" cm="1">
        <f t="array" aca="1" ref="AL117" ca="1">INDEX(ElementMultiplier, BL117, P117)*100/N117</f>
        <v>3.225806451612903</v>
      </c>
      <c r="AM117" s="14">
        <f t="shared" ca="1" si="34"/>
        <v>16</v>
      </c>
      <c r="AN117" s="18">
        <f t="shared" ca="1" si="47"/>
        <v>3.5</v>
      </c>
      <c r="AO117" s="18">
        <f t="shared" ca="1" si="48"/>
        <v>100</v>
      </c>
      <c r="AP117" s="18">
        <f t="shared" ca="1" si="49"/>
        <v>80</v>
      </c>
      <c r="AQ117" s="18">
        <f t="shared" ca="1" si="50"/>
        <v>62</v>
      </c>
      <c r="AR117" s="18">
        <f t="shared" ca="1" si="51"/>
        <v>90</v>
      </c>
      <c r="AS117">
        <f t="shared" ca="1" si="52"/>
        <v>3</v>
      </c>
      <c r="AT117" cm="1">
        <f t="array" aca="1" ref="AT117" ca="1">IF(AS117=AS116, AT116, INDEX(Parties[Opponent ID], AS117))</f>
        <v>11</v>
      </c>
      <c r="AU117" t="str" cm="1">
        <f t="array" aca="1" ref="AU117" ca="1">IF(AT117=AT116,AU116, INDEX(Monsters[Name], AT117))</f>
        <v>Gneaver</v>
      </c>
      <c r="AV117" cm="1">
        <f t="array" aca="1" ref="AV117" ca="1">IF(AND($AS117=$AS116, $CD116=""), BY116, INDEX(Monsters[Health], $AT117))</f>
        <v>72</v>
      </c>
      <c r="AW117" cm="1">
        <f t="array" aca="1" ref="AW117" ca="1">IF(AND($AS117=$AS116, $CD116=""), BZ116, INDEX(Monsters[Stamina], $AT117))</f>
        <v>92</v>
      </c>
      <c r="AX117" s="18" cm="1">
        <f t="array" aca="1" ref="AX117" ca="1">IF(AND($AS117=$AS116, $CD116=""), CA116, INDEX(Monsters[Attack], $AT117))</f>
        <v>110</v>
      </c>
      <c r="AY117" s="18" cm="1">
        <f t="array" aca="1" ref="AY117" ca="1">IF(AND($AS117=$AS116, $CD116=""), CB116, INDEX(Monsters[Defense], $AT117))</f>
        <v>80</v>
      </c>
      <c r="AZ117" s="18" cm="1">
        <f t="array" aca="1" ref="AZ117" ca="1">IF(AND($AS117=$AS116, $CD116=""), CC116, INDEX(Monsters[Luck], $AT117))</f>
        <v>100</v>
      </c>
      <c r="BA117" cm="1">
        <f t="array" aca="1" ref="BA117" ca="1">IF(AT117=AT116, BA116, MATCH(INDEX(Monsters[Element], AT117), Elements, 0))</f>
        <v>4</v>
      </c>
      <c r="BB117" s="4" cm="1">
        <f t="array" aca="1" ref="BB117" ca="1">INDEX(Monsters[Chance to Use 2], AT117)</f>
        <v>0.25</v>
      </c>
      <c r="BC117" cm="1">
        <f t="array" aca="1" ref="BC117" ca="1">INDEX(Monsters[Ability 1 ID], AT117)</f>
        <v>1</v>
      </c>
      <c r="BD117" cm="1">
        <f t="array" aca="1" ref="BD117" ca="1">INDEX(Monsters[Ability 2 ID], AT117)</f>
        <v>2</v>
      </c>
      <c r="BE117" cm="1">
        <f t="array" aca="1" ref="BE117" ca="1">INDEX(Abilities[Stamina Cost], BC117)</f>
        <v>5</v>
      </c>
      <c r="BF117" cm="1">
        <f t="array" aca="1" ref="BF117" ca="1">INDEX(Abilities[Stamina Cost], BD117)</f>
        <v>3</v>
      </c>
      <c r="BG117">
        <f t="shared" ca="1" si="53"/>
        <v>2</v>
      </c>
      <c r="BH117">
        <f t="shared" ca="1" si="54"/>
        <v>3</v>
      </c>
      <c r="BI117">
        <f t="shared" ca="1" si="55"/>
        <v>5</v>
      </c>
      <c r="BJ117">
        <f t="shared" ca="1" si="56"/>
        <v>1</v>
      </c>
      <c r="BK117">
        <f t="shared" ca="1" si="57"/>
        <v>1</v>
      </c>
      <c r="BL117" s="18" cm="1">
        <f t="array" aca="1" ref="BL117" ca="1">INDEX(Abilities[Element ID], $BK117)</f>
        <v>4</v>
      </c>
      <c r="BM117" s="18" cm="1">
        <f t="array" aca="1" ref="BM117" ca="1">INDEX(Abilities[Stamina Cost], $BK117)</f>
        <v>5</v>
      </c>
      <c r="BN117" s="18" cm="1">
        <f t="array" aca="1" ref="BN117" ca="1">INDEX(Abilities[Min Damage], $BK117)</f>
        <v>12</v>
      </c>
      <c r="BO117" s="18" cm="1">
        <f t="array" aca="1" ref="BO117" ca="1">INDEX(Abilities[Max Damage], $BK117)</f>
        <v>18</v>
      </c>
      <c r="BP117" s="14">
        <f t="shared" ca="1" si="58"/>
        <v>16.079327310328022</v>
      </c>
      <c r="BQ117" t="str" cm="1">
        <f t="array" aca="1" ref="BQ117" ca="1">INDEX(Abilities[Special Effect], BK117)</f>
        <v>Vampire</v>
      </c>
      <c r="BR117" t="b" cm="1">
        <f t="array" aca="1" ref="BR117" ca="1">RAND() &lt;INDEX(Abilities[Effect Chance], BK117)*AZ117/100</f>
        <v>1</v>
      </c>
      <c r="BS117" t="str">
        <f t="shared" ca="1" si="59"/>
        <v>Vampire</v>
      </c>
      <c r="BT117" s="14">
        <f t="shared" ca="1" si="60"/>
        <v>16.079327310328022</v>
      </c>
      <c r="BU117" t="b">
        <f t="shared" ca="1" si="61"/>
        <v>0</v>
      </c>
      <c r="BV117" t="b">
        <f ca="1">AND(BU117, AS117=COUNTA(Parties[Opponent Party]))</f>
        <v>0</v>
      </c>
      <c r="BW117" s="14" cm="1">
        <f t="array" aca="1" ref="BW117" ca="1">INDEX(ElementMultiplier, AA117, BA117)*100/AY117</f>
        <v>1.5625</v>
      </c>
      <c r="BX117" s="18">
        <f t="shared" ca="1" si="35"/>
        <v>16</v>
      </c>
      <c r="BY117" s="18">
        <f t="shared" ca="1" si="36"/>
        <v>64</v>
      </c>
      <c r="BZ117" s="18">
        <f t="shared" ca="1" si="62"/>
        <v>87</v>
      </c>
      <c r="CA117" s="18">
        <f t="shared" ca="1" si="63"/>
        <v>110</v>
      </c>
      <c r="CB117" s="18">
        <f t="shared" ca="1" si="64"/>
        <v>80</v>
      </c>
      <c r="CC117" s="18">
        <f t="shared" ca="1" si="65"/>
        <v>100</v>
      </c>
      <c r="CD117" t="str">
        <f t="shared" ca="1" si="66"/>
        <v/>
      </c>
    </row>
    <row r="118" spans="6:82" x14ac:dyDescent="0.25">
      <c r="H118">
        <f t="shared" ca="1" si="37"/>
        <v>2</v>
      </c>
      <c r="I118" cm="1">
        <f t="array" aca="1" ref="I118" ca="1">IF(H118=H117, I117, INDEX(Parties[Player ID], H118))</f>
        <v>8</v>
      </c>
      <c r="J118" t="str" cm="1">
        <f t="array" aca="1" ref="J118" ca="1">IF(I118=I117,J117, INDEX(Monsters[Name], I118))</f>
        <v>EFUP Gnome (Extrodinary Fantasical Ultra Pretty Gnome)</v>
      </c>
      <c r="K118" cm="1">
        <f t="array" aca="1" ref="K118" ca="1">IF(AND($H118=$H117, CD117=""), AN117, INDEX(Monsters[Health], $I118))</f>
        <v>3.5</v>
      </c>
      <c r="L118" cm="1">
        <f t="array" aca="1" ref="L118" ca="1">IF(AND($H118=$H117, $CD117=""), AO117, INDEX(Monsters[Stamina], $I118))</f>
        <v>100</v>
      </c>
      <c r="M118" s="18" cm="1">
        <f t="array" aca="1" ref="M118" ca="1">IF(AND($H118=$H117, $CD117=""), AP117, INDEX(Monsters[Attack], $I118))</f>
        <v>80</v>
      </c>
      <c r="N118" s="18" cm="1">
        <f t="array" aca="1" ref="N118" ca="1">IF(AND($H118=$H117, $CD117=""), AQ117, INDEX(Monsters[Defense], $I118))</f>
        <v>62</v>
      </c>
      <c r="O118" s="18" cm="1">
        <f t="array" aca="1" ref="O118" ca="1">IF(AND($H118=$H117, $CD117=""), AR117, INDEX(Monsters[Luck], $I118))</f>
        <v>90</v>
      </c>
      <c r="P118" cm="1">
        <f t="array" aca="1" ref="P118" ca="1">IF(I118=I117, P117, MATCH(INDEX(Monsters[Element], I118), Elements, 0))</f>
        <v>2</v>
      </c>
      <c r="Q118" s="4" cm="1">
        <f t="array" aca="1" ref="Q118" ca="1">INDEX(Monsters[Chance to Use 2], I118)</f>
        <v>0.8</v>
      </c>
      <c r="R118" cm="1">
        <f t="array" aca="1" ref="R118" ca="1">INDEX(Monsters[Ability 1 ID], I118)</f>
        <v>14</v>
      </c>
      <c r="S118" cm="1">
        <f t="array" aca="1" ref="S118" ca="1">INDEX(Monsters[Ability 2 ID], I118)</f>
        <v>11</v>
      </c>
      <c r="T118" cm="1">
        <f t="array" aca="1" ref="T118" ca="1">INDEX(Abilities[Stamina Cost], R118)</f>
        <v>20</v>
      </c>
      <c r="U118" cm="1">
        <f t="array" aca="1" ref="U118" ca="1">INDEX(Abilities[Stamina Cost], S118)</f>
        <v>10</v>
      </c>
      <c r="V118">
        <f t="shared" ca="1" si="38"/>
        <v>2</v>
      </c>
      <c r="W118">
        <f t="shared" ca="1" si="39"/>
        <v>10</v>
      </c>
      <c r="X118">
        <f t="shared" ca="1" si="40"/>
        <v>20</v>
      </c>
      <c r="Y118">
        <f t="shared" ca="1" si="41"/>
        <v>2</v>
      </c>
      <c r="Z118">
        <f t="shared" ca="1" si="42"/>
        <v>11</v>
      </c>
      <c r="AA118" s="18" cm="1">
        <f t="array" aca="1" ref="AA118" ca="1">INDEX(Abilities[Element ID], $Z118)</f>
        <v>2</v>
      </c>
      <c r="AB118" s="18" cm="1">
        <f t="array" aca="1" ref="AB118" ca="1">INDEX(Abilities[Stamina Cost], $Z118)</f>
        <v>10</v>
      </c>
      <c r="AC118" s="18" cm="1">
        <f t="array" aca="1" ref="AC118" ca="1">INDEX(Abilities[Min Damage], $Z118)</f>
        <v>10</v>
      </c>
      <c r="AD118" s="18" cm="1">
        <f t="array" aca="1" ref="AD118" ca="1">INDEX(Abilities[Max Damage], $Z118)</f>
        <v>22</v>
      </c>
      <c r="AE118" s="14">
        <f t="shared" ca="1" si="43"/>
        <v>11.666234395242519</v>
      </c>
      <c r="AF118" t="str" cm="1">
        <f t="array" aca="1" ref="AF118" ca="1">INDEX(Abilities[Special Effect], Z118)</f>
        <v>Vampire</v>
      </c>
      <c r="AG118" t="b" cm="1">
        <f t="array" aca="1" ref="AG118" ca="1">RAND() &lt;INDEX(Abilities[Effect Chance], Z118)*O118/100</f>
        <v>1</v>
      </c>
      <c r="AH118" t="str">
        <f t="shared" ca="1" si="44"/>
        <v>Vampire</v>
      </c>
      <c r="AI118" s="14">
        <f t="shared" ca="1" si="45"/>
        <v>11.666234395242519</v>
      </c>
      <c r="AJ118" t="b">
        <f t="shared" ca="1" si="46"/>
        <v>1</v>
      </c>
      <c r="AK118" t="b">
        <f ca="1">AND(AJ118, H118=COUNTA(Parties[Player Party]))</f>
        <v>0</v>
      </c>
      <c r="AL118" s="14" cm="1">
        <f t="array" aca="1" ref="AL118" ca="1">INDEX(ElementMultiplier, BL118, P118)*100/N118</f>
        <v>3.225806451612903</v>
      </c>
      <c r="AM118" s="14">
        <f t="shared" ca="1" si="34"/>
        <v>16</v>
      </c>
      <c r="AN118" s="18">
        <f t="shared" ca="1" si="47"/>
        <v>0</v>
      </c>
      <c r="AO118" s="18">
        <f t="shared" ca="1" si="48"/>
        <v>90</v>
      </c>
      <c r="AP118" s="18">
        <f t="shared" ca="1" si="49"/>
        <v>80</v>
      </c>
      <c r="AQ118" s="18">
        <f t="shared" ca="1" si="50"/>
        <v>62</v>
      </c>
      <c r="AR118" s="18">
        <f t="shared" ca="1" si="51"/>
        <v>90</v>
      </c>
      <c r="AS118">
        <f t="shared" ca="1" si="52"/>
        <v>3</v>
      </c>
      <c r="AT118" cm="1">
        <f t="array" aca="1" ref="AT118" ca="1">IF(AS118=AS117, AT117, INDEX(Parties[Opponent ID], AS118))</f>
        <v>11</v>
      </c>
      <c r="AU118" t="str" cm="1">
        <f t="array" aca="1" ref="AU118" ca="1">IF(AT118=AT117,AU117, INDEX(Monsters[Name], AT118))</f>
        <v>Gneaver</v>
      </c>
      <c r="AV118" cm="1">
        <f t="array" aca="1" ref="AV118" ca="1">IF(AND($AS118=$AS117, $CD117=""), BY117, INDEX(Monsters[Health], $AT118))</f>
        <v>64</v>
      </c>
      <c r="AW118" cm="1">
        <f t="array" aca="1" ref="AW118" ca="1">IF(AND($AS118=$AS117, $CD117=""), BZ117, INDEX(Monsters[Stamina], $AT118))</f>
        <v>87</v>
      </c>
      <c r="AX118" s="18" cm="1">
        <f t="array" aca="1" ref="AX118" ca="1">IF(AND($AS118=$AS117, $CD117=""), CA117, INDEX(Monsters[Attack], $AT118))</f>
        <v>110</v>
      </c>
      <c r="AY118" s="18" cm="1">
        <f t="array" aca="1" ref="AY118" ca="1">IF(AND($AS118=$AS117, $CD117=""), CB117, INDEX(Monsters[Defense], $AT118))</f>
        <v>80</v>
      </c>
      <c r="AZ118" s="18" cm="1">
        <f t="array" aca="1" ref="AZ118" ca="1">IF(AND($AS118=$AS117, $CD117=""), CC117, INDEX(Monsters[Luck], $AT118))</f>
        <v>100</v>
      </c>
      <c r="BA118" cm="1">
        <f t="array" aca="1" ref="BA118" ca="1">IF(AT118=AT117, BA117, MATCH(INDEX(Monsters[Element], AT118), Elements, 0))</f>
        <v>4</v>
      </c>
      <c r="BB118" s="4" cm="1">
        <f t="array" aca="1" ref="BB118" ca="1">INDEX(Monsters[Chance to Use 2], AT118)</f>
        <v>0.25</v>
      </c>
      <c r="BC118" cm="1">
        <f t="array" aca="1" ref="BC118" ca="1">INDEX(Monsters[Ability 1 ID], AT118)</f>
        <v>1</v>
      </c>
      <c r="BD118" cm="1">
        <f t="array" aca="1" ref="BD118" ca="1">INDEX(Monsters[Ability 2 ID], AT118)</f>
        <v>2</v>
      </c>
      <c r="BE118" cm="1">
        <f t="array" aca="1" ref="BE118" ca="1">INDEX(Abilities[Stamina Cost], BC118)</f>
        <v>5</v>
      </c>
      <c r="BF118" cm="1">
        <f t="array" aca="1" ref="BF118" ca="1">INDEX(Abilities[Stamina Cost], BD118)</f>
        <v>3</v>
      </c>
      <c r="BG118">
        <f t="shared" ca="1" si="53"/>
        <v>2</v>
      </c>
      <c r="BH118">
        <f t="shared" ca="1" si="54"/>
        <v>3</v>
      </c>
      <c r="BI118">
        <f t="shared" ca="1" si="55"/>
        <v>5</v>
      </c>
      <c r="BJ118">
        <f t="shared" ca="1" si="56"/>
        <v>1</v>
      </c>
      <c r="BK118">
        <f t="shared" ca="1" si="57"/>
        <v>1</v>
      </c>
      <c r="BL118" s="18" cm="1">
        <f t="array" aca="1" ref="BL118" ca="1">INDEX(Abilities[Element ID], $BK118)</f>
        <v>4</v>
      </c>
      <c r="BM118" s="18" cm="1">
        <f t="array" aca="1" ref="BM118" ca="1">INDEX(Abilities[Stamina Cost], $BK118)</f>
        <v>5</v>
      </c>
      <c r="BN118" s="18" cm="1">
        <f t="array" aca="1" ref="BN118" ca="1">INDEX(Abilities[Min Damage], $BK118)</f>
        <v>12</v>
      </c>
      <c r="BO118" s="18" cm="1">
        <f t="array" aca="1" ref="BO118" ca="1">INDEX(Abilities[Max Damage], $BK118)</f>
        <v>18</v>
      </c>
      <c r="BP118" s="14">
        <f t="shared" ca="1" si="58"/>
        <v>16.287602531927792</v>
      </c>
      <c r="BQ118" t="str" cm="1">
        <f t="array" aca="1" ref="BQ118" ca="1">INDEX(Abilities[Special Effect], BK118)</f>
        <v>Vampire</v>
      </c>
      <c r="BR118" t="b" cm="1">
        <f t="array" aca="1" ref="BR118" ca="1">RAND() &lt;INDEX(Abilities[Effect Chance], BK118)*AZ118/100</f>
        <v>1</v>
      </c>
      <c r="BS118" t="str">
        <f t="shared" ca="1" si="59"/>
        <v>Vampire</v>
      </c>
      <c r="BT118" s="14">
        <f t="shared" ca="1" si="60"/>
        <v>16.287602531927792</v>
      </c>
      <c r="BU118" t="b">
        <f t="shared" ca="1" si="61"/>
        <v>0</v>
      </c>
      <c r="BV118" t="b">
        <f ca="1">AND(BU118, AS118=COUNTA(Parties[Opponent Party]))</f>
        <v>0</v>
      </c>
      <c r="BW118" s="14" cm="1">
        <f t="array" aca="1" ref="BW118" ca="1">INDEX(ElementMultiplier, AA118, BA118)*100/AY118</f>
        <v>1.5625</v>
      </c>
      <c r="BX118" s="18">
        <f t="shared" ca="1" si="35"/>
        <v>18</v>
      </c>
      <c r="BY118" s="18">
        <f t="shared" ca="1" si="36"/>
        <v>54</v>
      </c>
      <c r="BZ118" s="18">
        <f t="shared" ca="1" si="62"/>
        <v>82</v>
      </c>
      <c r="CA118" s="18">
        <f t="shared" ca="1" si="63"/>
        <v>110</v>
      </c>
      <c r="CB118" s="18">
        <f t="shared" ca="1" si="64"/>
        <v>80</v>
      </c>
      <c r="CC118" s="18">
        <f t="shared" ca="1" si="65"/>
        <v>100</v>
      </c>
      <c r="CD118" t="str">
        <f t="shared" ca="1" si="66"/>
        <v/>
      </c>
    </row>
    <row r="119" spans="6:82" x14ac:dyDescent="0.25">
      <c r="H119">
        <f t="shared" ca="1" si="37"/>
        <v>3</v>
      </c>
      <c r="I119" cm="1">
        <f t="array" aca="1" ref="I119" ca="1">IF(H119=H118, I118, INDEX(Parties[Player ID], H119))</f>
        <v>3</v>
      </c>
      <c r="J119" t="str" cm="1">
        <f t="array" aca="1" ref="J119" ca="1">IF(I119=I118,J118, INDEX(Monsters[Name], I119))</f>
        <v>Joe Gnome</v>
      </c>
      <c r="K119" cm="1">
        <f t="array" aca="1" ref="K119" ca="1">IF(AND($H119=$H118, CD118=""), AN118, INDEX(Monsters[Health], $I119))</f>
        <v>60</v>
      </c>
      <c r="L119" cm="1">
        <f t="array" aca="1" ref="L119" ca="1">IF(AND($H119=$H118, $CD118=""), AO118, INDEX(Monsters[Stamina], $I119))</f>
        <v>260</v>
      </c>
      <c r="M119" s="18" cm="1">
        <f t="array" aca="1" ref="M119" ca="1">IF(AND($H119=$H118, $CD118=""), AP118, INDEX(Monsters[Attack], $I119))</f>
        <v>100</v>
      </c>
      <c r="N119" s="18" cm="1">
        <f t="array" aca="1" ref="N119" ca="1">IF(AND($H119=$H118, $CD118=""), AQ118, INDEX(Monsters[Defense], $I119))</f>
        <v>110</v>
      </c>
      <c r="O119" s="18" cm="1">
        <f t="array" aca="1" ref="O119" ca="1">IF(AND($H119=$H118, $CD118=""), AR118, INDEX(Monsters[Luck], $I119))</f>
        <v>300</v>
      </c>
      <c r="P119" cm="1">
        <f t="array" aca="1" ref="P119" ca="1">IF(I119=I118, P118, MATCH(INDEX(Monsters[Element], I119), Elements, 0))</f>
        <v>1</v>
      </c>
      <c r="Q119" s="4" cm="1">
        <f t="array" aca="1" ref="Q119" ca="1">INDEX(Monsters[Chance to Use 2], I119)</f>
        <v>0.7</v>
      </c>
      <c r="R119" cm="1">
        <f t="array" aca="1" ref="R119" ca="1">INDEX(Monsters[Ability 1 ID], I119)</f>
        <v>5</v>
      </c>
      <c r="S119" cm="1">
        <f t="array" aca="1" ref="S119" ca="1">INDEX(Monsters[Ability 2 ID], I119)</f>
        <v>6</v>
      </c>
      <c r="T119" cm="1">
        <f t="array" aca="1" ref="T119" ca="1">INDEX(Abilities[Stamina Cost], R119)</f>
        <v>2</v>
      </c>
      <c r="U119" cm="1">
        <f t="array" aca="1" ref="U119" ca="1">INDEX(Abilities[Stamina Cost], S119)</f>
        <v>55</v>
      </c>
      <c r="V119">
        <f t="shared" ca="1" si="38"/>
        <v>1</v>
      </c>
      <c r="W119">
        <f t="shared" ca="1" si="39"/>
        <v>2</v>
      </c>
      <c r="X119">
        <f t="shared" ca="1" si="40"/>
        <v>55</v>
      </c>
      <c r="Y119">
        <f t="shared" ca="1" si="41"/>
        <v>2</v>
      </c>
      <c r="Z119">
        <f t="shared" ca="1" si="42"/>
        <v>6</v>
      </c>
      <c r="AA119" s="18" cm="1">
        <f t="array" aca="1" ref="AA119" ca="1">INDEX(Abilities[Element ID], $Z119)</f>
        <v>5</v>
      </c>
      <c r="AB119" s="18" cm="1">
        <f t="array" aca="1" ref="AB119" ca="1">INDEX(Abilities[Stamina Cost], $Z119)</f>
        <v>55</v>
      </c>
      <c r="AC119" s="18" cm="1">
        <f t="array" aca="1" ref="AC119" ca="1">INDEX(Abilities[Min Damage], $Z119)</f>
        <v>4</v>
      </c>
      <c r="AD119" s="18" cm="1">
        <f t="array" aca="1" ref="AD119" ca="1">INDEX(Abilities[Max Damage], $Z119)</f>
        <v>8</v>
      </c>
      <c r="AE119" s="14">
        <f t="shared" ca="1" si="43"/>
        <v>5.6826716716609376</v>
      </c>
      <c r="AF119" t="str" cm="1">
        <f t="array" aca="1" ref="AF119" ca="1">INDEX(Abilities[Special Effect], Z119)</f>
        <v>Fortify</v>
      </c>
      <c r="AG119" t="b" cm="1">
        <f t="array" aca="1" ref="AG119" ca="1">RAND() &lt;INDEX(Abilities[Effect Chance], Z119)*O119/100</f>
        <v>1</v>
      </c>
      <c r="AH119" t="str">
        <f t="shared" ca="1" si="44"/>
        <v>Fortify</v>
      </c>
      <c r="AI119" s="14">
        <f t="shared" ca="1" si="45"/>
        <v>5.6826716716609376</v>
      </c>
      <c r="AJ119" t="b">
        <f t="shared" ca="1" si="46"/>
        <v>0</v>
      </c>
      <c r="AK119" t="b">
        <f ca="1">AND(AJ119, H119=COUNTA(Parties[Player Party]))</f>
        <v>0</v>
      </c>
      <c r="AL119" s="14" cm="1">
        <f t="array" aca="1" ref="AL119" ca="1">INDEX(ElementMultiplier, BL119, P119)*100/N119</f>
        <v>0.90909090909090906</v>
      </c>
      <c r="AM119" s="14">
        <f t="shared" ca="1" si="34"/>
        <v>12</v>
      </c>
      <c r="AN119" s="18">
        <f t="shared" ca="1" si="47"/>
        <v>48</v>
      </c>
      <c r="AO119" s="18">
        <f t="shared" ca="1" si="48"/>
        <v>205</v>
      </c>
      <c r="AP119" s="18">
        <f t="shared" ca="1" si="49"/>
        <v>100</v>
      </c>
      <c r="AQ119" s="18">
        <f t="shared" ca="1" si="50"/>
        <v>109</v>
      </c>
      <c r="AR119" s="18">
        <f t="shared" ca="1" si="51"/>
        <v>300</v>
      </c>
      <c r="AS119">
        <f t="shared" ca="1" si="52"/>
        <v>3</v>
      </c>
      <c r="AT119" cm="1">
        <f t="array" aca="1" ref="AT119" ca="1">IF(AS119=AS118, AT118, INDEX(Parties[Opponent ID], AS119))</f>
        <v>11</v>
      </c>
      <c r="AU119" t="str" cm="1">
        <f t="array" aca="1" ref="AU119" ca="1">IF(AT119=AT118,AU118, INDEX(Monsters[Name], AT119))</f>
        <v>Gneaver</v>
      </c>
      <c r="AV119" cm="1">
        <f t="array" aca="1" ref="AV119" ca="1">IF(AND($AS119=$AS118, $CD118=""), BY118, INDEX(Monsters[Health], $AT119))</f>
        <v>54</v>
      </c>
      <c r="AW119" cm="1">
        <f t="array" aca="1" ref="AW119" ca="1">IF(AND($AS119=$AS118, $CD118=""), BZ118, INDEX(Monsters[Stamina], $AT119))</f>
        <v>82</v>
      </c>
      <c r="AX119" s="18" cm="1">
        <f t="array" aca="1" ref="AX119" ca="1">IF(AND($AS119=$AS118, $CD118=""), CA118, INDEX(Monsters[Attack], $AT119))</f>
        <v>110</v>
      </c>
      <c r="AY119" s="18" cm="1">
        <f t="array" aca="1" ref="AY119" ca="1">IF(AND($AS119=$AS118, $CD118=""), CB118, INDEX(Monsters[Defense], $AT119))</f>
        <v>80</v>
      </c>
      <c r="AZ119" s="18" cm="1">
        <f t="array" aca="1" ref="AZ119" ca="1">IF(AND($AS119=$AS118, $CD118=""), CC118, INDEX(Monsters[Luck], $AT119))</f>
        <v>100</v>
      </c>
      <c r="BA119" cm="1">
        <f t="array" aca="1" ref="BA119" ca="1">IF(AT119=AT118, BA118, MATCH(INDEX(Monsters[Element], AT119), Elements, 0))</f>
        <v>4</v>
      </c>
      <c r="BB119" s="4" cm="1">
        <f t="array" aca="1" ref="BB119" ca="1">INDEX(Monsters[Chance to Use 2], AT119)</f>
        <v>0.25</v>
      </c>
      <c r="BC119" cm="1">
        <f t="array" aca="1" ref="BC119" ca="1">INDEX(Monsters[Ability 1 ID], AT119)</f>
        <v>1</v>
      </c>
      <c r="BD119" cm="1">
        <f t="array" aca="1" ref="BD119" ca="1">INDEX(Monsters[Ability 2 ID], AT119)</f>
        <v>2</v>
      </c>
      <c r="BE119" cm="1">
        <f t="array" aca="1" ref="BE119" ca="1">INDEX(Abilities[Stamina Cost], BC119)</f>
        <v>5</v>
      </c>
      <c r="BF119" cm="1">
        <f t="array" aca="1" ref="BF119" ca="1">INDEX(Abilities[Stamina Cost], BD119)</f>
        <v>3</v>
      </c>
      <c r="BG119">
        <f t="shared" ca="1" si="53"/>
        <v>2</v>
      </c>
      <c r="BH119">
        <f t="shared" ca="1" si="54"/>
        <v>3</v>
      </c>
      <c r="BI119">
        <f t="shared" ca="1" si="55"/>
        <v>5</v>
      </c>
      <c r="BJ119">
        <f t="shared" ca="1" si="56"/>
        <v>2</v>
      </c>
      <c r="BK119">
        <f t="shared" ca="1" si="57"/>
        <v>2</v>
      </c>
      <c r="BL119" s="18" cm="1">
        <f t="array" aca="1" ref="BL119" ca="1">INDEX(Abilities[Element ID], $BK119)</f>
        <v>1</v>
      </c>
      <c r="BM119" s="18" cm="1">
        <f t="array" aca="1" ref="BM119" ca="1">INDEX(Abilities[Stamina Cost], $BK119)</f>
        <v>3</v>
      </c>
      <c r="BN119" s="18" cm="1">
        <f t="array" aca="1" ref="BN119" ca="1">INDEX(Abilities[Min Damage], $BK119)</f>
        <v>8</v>
      </c>
      <c r="BO119" s="18" cm="1">
        <f t="array" aca="1" ref="BO119" ca="1">INDEX(Abilities[Max Damage], $BK119)</f>
        <v>13</v>
      </c>
      <c r="BP119" s="14">
        <f t="shared" ca="1" si="58"/>
        <v>11.76904785780734</v>
      </c>
      <c r="BQ119" t="str" cm="1">
        <f t="array" aca="1" ref="BQ119" ca="1">INDEX(Abilities[Special Effect], BK119)</f>
        <v>Sunder</v>
      </c>
      <c r="BR119" t="b" cm="1">
        <f t="array" aca="1" ref="BR119" ca="1">RAND() &lt;INDEX(Abilities[Effect Chance], BK119)*AZ119/100</f>
        <v>1</v>
      </c>
      <c r="BS119" t="str">
        <f t="shared" ca="1" si="59"/>
        <v>Sunder</v>
      </c>
      <c r="BT119" s="14">
        <f t="shared" ca="1" si="60"/>
        <v>11.76904785780734</v>
      </c>
      <c r="BU119" t="b">
        <f t="shared" ca="1" si="61"/>
        <v>0</v>
      </c>
      <c r="BV119" t="b">
        <f ca="1">AND(BU119, AS119=COUNTA(Parties[Opponent Party]))</f>
        <v>0</v>
      </c>
      <c r="BW119" s="14" cm="1">
        <f t="array" aca="1" ref="BW119" ca="1">INDEX(ElementMultiplier, AA119, BA119)*100/AY119</f>
        <v>1.875</v>
      </c>
      <c r="BX119" s="18">
        <f t="shared" ca="1" si="35"/>
        <v>11</v>
      </c>
      <c r="BY119" s="18">
        <f t="shared" ca="1" si="36"/>
        <v>43</v>
      </c>
      <c r="BZ119" s="18">
        <f t="shared" ca="1" si="62"/>
        <v>79</v>
      </c>
      <c r="CA119" s="18">
        <f t="shared" ca="1" si="63"/>
        <v>110</v>
      </c>
      <c r="CB119" s="18">
        <f t="shared" ca="1" si="64"/>
        <v>80</v>
      </c>
      <c r="CC119" s="18">
        <f t="shared" ca="1" si="65"/>
        <v>100</v>
      </c>
      <c r="CD119" t="str">
        <f t="shared" ca="1" si="66"/>
        <v/>
      </c>
    </row>
    <row r="120" spans="6:82" x14ac:dyDescent="0.25">
      <c r="H120">
        <f t="shared" ca="1" si="37"/>
        <v>3</v>
      </c>
      <c r="I120" cm="1">
        <f t="array" aca="1" ref="I120" ca="1">IF(H120=H119, I119, INDEX(Parties[Player ID], H120))</f>
        <v>3</v>
      </c>
      <c r="J120" t="str" cm="1">
        <f t="array" aca="1" ref="J120" ca="1">IF(I120=I119,J119, INDEX(Monsters[Name], I120))</f>
        <v>Joe Gnome</v>
      </c>
      <c r="K120" cm="1">
        <f t="array" aca="1" ref="K120" ca="1">IF(AND($H120=$H119, CD119=""), AN119, INDEX(Monsters[Health], $I120))</f>
        <v>48</v>
      </c>
      <c r="L120" cm="1">
        <f t="array" aca="1" ref="L120" ca="1">IF(AND($H120=$H119, $CD119=""), AO119, INDEX(Monsters[Stamina], $I120))</f>
        <v>205</v>
      </c>
      <c r="M120" s="18" cm="1">
        <f t="array" aca="1" ref="M120" ca="1">IF(AND($H120=$H119, $CD119=""), AP119, INDEX(Monsters[Attack], $I120))</f>
        <v>100</v>
      </c>
      <c r="N120" s="18" cm="1">
        <f t="array" aca="1" ref="N120" ca="1">IF(AND($H120=$H119, $CD119=""), AQ119, INDEX(Monsters[Defense], $I120))</f>
        <v>109</v>
      </c>
      <c r="O120" s="18" cm="1">
        <f t="array" aca="1" ref="O120" ca="1">IF(AND($H120=$H119, $CD119=""), AR119, INDEX(Monsters[Luck], $I120))</f>
        <v>300</v>
      </c>
      <c r="P120" cm="1">
        <f t="array" aca="1" ref="P120" ca="1">IF(I120=I119, P119, MATCH(INDEX(Monsters[Element], I120), Elements, 0))</f>
        <v>1</v>
      </c>
      <c r="Q120" s="4" cm="1">
        <f t="array" aca="1" ref="Q120" ca="1">INDEX(Monsters[Chance to Use 2], I120)</f>
        <v>0.7</v>
      </c>
      <c r="R120" cm="1">
        <f t="array" aca="1" ref="R120" ca="1">INDEX(Monsters[Ability 1 ID], I120)</f>
        <v>5</v>
      </c>
      <c r="S120" cm="1">
        <f t="array" aca="1" ref="S120" ca="1">INDEX(Monsters[Ability 2 ID], I120)</f>
        <v>6</v>
      </c>
      <c r="T120" cm="1">
        <f t="array" aca="1" ref="T120" ca="1">INDEX(Abilities[Stamina Cost], R120)</f>
        <v>2</v>
      </c>
      <c r="U120" cm="1">
        <f t="array" aca="1" ref="U120" ca="1">INDEX(Abilities[Stamina Cost], S120)</f>
        <v>55</v>
      </c>
      <c r="V120">
        <f t="shared" ca="1" si="38"/>
        <v>1</v>
      </c>
      <c r="W120">
        <f t="shared" ca="1" si="39"/>
        <v>2</v>
      </c>
      <c r="X120">
        <f t="shared" ca="1" si="40"/>
        <v>55</v>
      </c>
      <c r="Y120">
        <f t="shared" ca="1" si="41"/>
        <v>2</v>
      </c>
      <c r="Z120">
        <f t="shared" ca="1" si="42"/>
        <v>6</v>
      </c>
      <c r="AA120" s="18" cm="1">
        <f t="array" aca="1" ref="AA120" ca="1">INDEX(Abilities[Element ID], $Z120)</f>
        <v>5</v>
      </c>
      <c r="AB120" s="18" cm="1">
        <f t="array" aca="1" ref="AB120" ca="1">INDEX(Abilities[Stamina Cost], $Z120)</f>
        <v>55</v>
      </c>
      <c r="AC120" s="18" cm="1">
        <f t="array" aca="1" ref="AC120" ca="1">INDEX(Abilities[Min Damage], $Z120)</f>
        <v>4</v>
      </c>
      <c r="AD120" s="18" cm="1">
        <f t="array" aca="1" ref="AD120" ca="1">INDEX(Abilities[Max Damage], $Z120)</f>
        <v>8</v>
      </c>
      <c r="AE120" s="14">
        <f t="shared" ca="1" si="43"/>
        <v>5.3630143557566123</v>
      </c>
      <c r="AF120" t="str" cm="1">
        <f t="array" aca="1" ref="AF120" ca="1">INDEX(Abilities[Special Effect], Z120)</f>
        <v>Fortify</v>
      </c>
      <c r="AG120" t="b" cm="1">
        <f t="array" aca="1" ref="AG120" ca="1">RAND() &lt;INDEX(Abilities[Effect Chance], Z120)*O120/100</f>
        <v>1</v>
      </c>
      <c r="AH120" t="str">
        <f t="shared" ca="1" si="44"/>
        <v>Fortify</v>
      </c>
      <c r="AI120" s="14">
        <f t="shared" ca="1" si="45"/>
        <v>5.3630143557566123</v>
      </c>
      <c r="AJ120" t="b">
        <f t="shared" ca="1" si="46"/>
        <v>0</v>
      </c>
      <c r="AK120" t="b">
        <f ca="1">AND(AJ120, H120=COUNTA(Parties[Player Party]))</f>
        <v>0</v>
      </c>
      <c r="AL120" s="14" cm="1">
        <f t="array" aca="1" ref="AL120" ca="1">INDEX(ElementMultiplier, BL120, P120)*100/N120</f>
        <v>0.91743119266055051</v>
      </c>
      <c r="AM120" s="14">
        <f t="shared" ca="1" si="34"/>
        <v>19</v>
      </c>
      <c r="AN120" s="18">
        <f t="shared" ca="1" si="47"/>
        <v>29</v>
      </c>
      <c r="AO120" s="18">
        <f t="shared" ca="1" si="48"/>
        <v>150</v>
      </c>
      <c r="AP120" s="18">
        <f t="shared" ca="1" si="49"/>
        <v>100</v>
      </c>
      <c r="AQ120" s="18">
        <f t="shared" ca="1" si="50"/>
        <v>120</v>
      </c>
      <c r="AR120" s="18">
        <f t="shared" ca="1" si="51"/>
        <v>300</v>
      </c>
      <c r="AS120">
        <f t="shared" ca="1" si="52"/>
        <v>3</v>
      </c>
      <c r="AT120" cm="1">
        <f t="array" aca="1" ref="AT120" ca="1">IF(AS120=AS119, AT119, INDEX(Parties[Opponent ID], AS120))</f>
        <v>11</v>
      </c>
      <c r="AU120" t="str" cm="1">
        <f t="array" aca="1" ref="AU120" ca="1">IF(AT120=AT119,AU119, INDEX(Monsters[Name], AT120))</f>
        <v>Gneaver</v>
      </c>
      <c r="AV120" cm="1">
        <f t="array" aca="1" ref="AV120" ca="1">IF(AND($AS120=$AS119, $CD119=""), BY119, INDEX(Monsters[Health], $AT120))</f>
        <v>43</v>
      </c>
      <c r="AW120" cm="1">
        <f t="array" aca="1" ref="AW120" ca="1">IF(AND($AS120=$AS119, $CD119=""), BZ119, INDEX(Monsters[Stamina], $AT120))</f>
        <v>79</v>
      </c>
      <c r="AX120" s="18" cm="1">
        <f t="array" aca="1" ref="AX120" ca="1">IF(AND($AS120=$AS119, $CD119=""), CA119, INDEX(Monsters[Attack], $AT120))</f>
        <v>110</v>
      </c>
      <c r="AY120" s="18" cm="1">
        <f t="array" aca="1" ref="AY120" ca="1">IF(AND($AS120=$AS119, $CD119=""), CB119, INDEX(Monsters[Defense], $AT120))</f>
        <v>80</v>
      </c>
      <c r="AZ120" s="18" cm="1">
        <f t="array" aca="1" ref="AZ120" ca="1">IF(AND($AS120=$AS119, $CD119=""), CC119, INDEX(Monsters[Luck], $AT120))</f>
        <v>100</v>
      </c>
      <c r="BA120" cm="1">
        <f t="array" aca="1" ref="BA120" ca="1">IF(AT120=AT119, BA119, MATCH(INDEX(Monsters[Element], AT120), Elements, 0))</f>
        <v>4</v>
      </c>
      <c r="BB120" s="4" cm="1">
        <f t="array" aca="1" ref="BB120" ca="1">INDEX(Monsters[Chance to Use 2], AT120)</f>
        <v>0.25</v>
      </c>
      <c r="BC120" cm="1">
        <f t="array" aca="1" ref="BC120" ca="1">INDEX(Monsters[Ability 1 ID], AT120)</f>
        <v>1</v>
      </c>
      <c r="BD120" cm="1">
        <f t="array" aca="1" ref="BD120" ca="1">INDEX(Monsters[Ability 2 ID], AT120)</f>
        <v>2</v>
      </c>
      <c r="BE120" cm="1">
        <f t="array" aca="1" ref="BE120" ca="1">INDEX(Abilities[Stamina Cost], BC120)</f>
        <v>5</v>
      </c>
      <c r="BF120" cm="1">
        <f t="array" aca="1" ref="BF120" ca="1">INDEX(Abilities[Stamina Cost], BD120)</f>
        <v>3</v>
      </c>
      <c r="BG120">
        <f t="shared" ca="1" si="53"/>
        <v>2</v>
      </c>
      <c r="BH120">
        <f t="shared" ca="1" si="54"/>
        <v>3</v>
      </c>
      <c r="BI120">
        <f t="shared" ca="1" si="55"/>
        <v>5</v>
      </c>
      <c r="BJ120">
        <f t="shared" ca="1" si="56"/>
        <v>1</v>
      </c>
      <c r="BK120">
        <f t="shared" ca="1" si="57"/>
        <v>1</v>
      </c>
      <c r="BL120" s="18" cm="1">
        <f t="array" aca="1" ref="BL120" ca="1">INDEX(Abilities[Element ID], $BK120)</f>
        <v>4</v>
      </c>
      <c r="BM120" s="18" cm="1">
        <f t="array" aca="1" ref="BM120" ca="1">INDEX(Abilities[Stamina Cost], $BK120)</f>
        <v>5</v>
      </c>
      <c r="BN120" s="18" cm="1">
        <f t="array" aca="1" ref="BN120" ca="1">INDEX(Abilities[Min Damage], $BK120)</f>
        <v>12</v>
      </c>
      <c r="BO120" s="18" cm="1">
        <f t="array" aca="1" ref="BO120" ca="1">INDEX(Abilities[Max Damage], $BK120)</f>
        <v>18</v>
      </c>
      <c r="BP120" s="14">
        <f t="shared" ca="1" si="58"/>
        <v>18.552762160793346</v>
      </c>
      <c r="BQ120" t="str" cm="1">
        <f t="array" aca="1" ref="BQ120" ca="1">INDEX(Abilities[Special Effect], BK120)</f>
        <v>Vampire</v>
      </c>
      <c r="BR120" t="b" cm="1">
        <f t="array" aca="1" ref="BR120" ca="1">RAND() &lt;INDEX(Abilities[Effect Chance], BK120)*AZ120/100</f>
        <v>1</v>
      </c>
      <c r="BS120" t="str">
        <f t="shared" ca="1" si="59"/>
        <v>Vampire</v>
      </c>
      <c r="BT120" s="14">
        <f t="shared" ca="1" si="60"/>
        <v>18.552762160793346</v>
      </c>
      <c r="BU120" t="b">
        <f t="shared" ca="1" si="61"/>
        <v>0</v>
      </c>
      <c r="BV120" t="b">
        <f ca="1">AND(BU120, AS120=COUNTA(Parties[Opponent Party]))</f>
        <v>0</v>
      </c>
      <c r="BW120" s="14" cm="1">
        <f t="array" aca="1" ref="BW120" ca="1">INDEX(ElementMultiplier, AA120, BA120)*100/AY120</f>
        <v>1.875</v>
      </c>
      <c r="BX120" s="18">
        <f t="shared" ca="1" si="35"/>
        <v>10</v>
      </c>
      <c r="BY120" s="18">
        <f t="shared" ca="1" si="36"/>
        <v>42.5</v>
      </c>
      <c r="BZ120" s="18">
        <f t="shared" ca="1" si="62"/>
        <v>74</v>
      </c>
      <c r="CA120" s="18">
        <f t="shared" ca="1" si="63"/>
        <v>110</v>
      </c>
      <c r="CB120" s="18">
        <f t="shared" ca="1" si="64"/>
        <v>80</v>
      </c>
      <c r="CC120" s="18">
        <f t="shared" ca="1" si="65"/>
        <v>100</v>
      </c>
      <c r="CD120" t="str">
        <f t="shared" ca="1" si="66"/>
        <v/>
      </c>
    </row>
    <row r="121" spans="6:82" x14ac:dyDescent="0.25">
      <c r="F121" s="14"/>
      <c r="H121">
        <f t="shared" ca="1" si="37"/>
        <v>3</v>
      </c>
      <c r="I121" cm="1">
        <f t="array" aca="1" ref="I121" ca="1">IF(H121=H120, I120, INDEX(Parties[Player ID], H121))</f>
        <v>3</v>
      </c>
      <c r="J121" t="str" cm="1">
        <f t="array" aca="1" ref="J121" ca="1">IF(I121=I120,J120, INDEX(Monsters[Name], I121))</f>
        <v>Joe Gnome</v>
      </c>
      <c r="K121" cm="1">
        <f t="array" aca="1" ref="K121" ca="1">IF(AND($H121=$H120, CD120=""), AN120, INDEX(Monsters[Health], $I121))</f>
        <v>29</v>
      </c>
      <c r="L121" cm="1">
        <f t="array" aca="1" ref="L121" ca="1">IF(AND($H121=$H120, $CD120=""), AO120, INDEX(Monsters[Stamina], $I121))</f>
        <v>150</v>
      </c>
      <c r="M121" s="18" cm="1">
        <f t="array" aca="1" ref="M121" ca="1">IF(AND($H121=$H120, $CD120=""), AP120, INDEX(Monsters[Attack], $I121))</f>
        <v>100</v>
      </c>
      <c r="N121" s="18" cm="1">
        <f t="array" aca="1" ref="N121" ca="1">IF(AND($H121=$H120, $CD120=""), AQ120, INDEX(Monsters[Defense], $I121))</f>
        <v>120</v>
      </c>
      <c r="O121" s="18" cm="1">
        <f t="array" aca="1" ref="O121" ca="1">IF(AND($H121=$H120, $CD120=""), AR120, INDEX(Monsters[Luck], $I121))</f>
        <v>300</v>
      </c>
      <c r="P121" cm="1">
        <f t="array" aca="1" ref="P121" ca="1">IF(I121=I120, P120, MATCH(INDEX(Monsters[Element], I121), Elements, 0))</f>
        <v>1</v>
      </c>
      <c r="Q121" s="4" cm="1">
        <f t="array" aca="1" ref="Q121" ca="1">INDEX(Monsters[Chance to Use 2], I121)</f>
        <v>0.7</v>
      </c>
      <c r="R121" cm="1">
        <f t="array" aca="1" ref="R121" ca="1">INDEX(Monsters[Ability 1 ID], I121)</f>
        <v>5</v>
      </c>
      <c r="S121" cm="1">
        <f t="array" aca="1" ref="S121" ca="1">INDEX(Monsters[Ability 2 ID], I121)</f>
        <v>6</v>
      </c>
      <c r="T121" cm="1">
        <f t="array" aca="1" ref="T121" ca="1">INDEX(Abilities[Stamina Cost], R121)</f>
        <v>2</v>
      </c>
      <c r="U121" cm="1">
        <f t="array" aca="1" ref="U121" ca="1">INDEX(Abilities[Stamina Cost], S121)</f>
        <v>55</v>
      </c>
      <c r="V121">
        <f t="shared" ca="1" si="38"/>
        <v>1</v>
      </c>
      <c r="W121">
        <f t="shared" ca="1" si="39"/>
        <v>2</v>
      </c>
      <c r="X121">
        <f t="shared" ca="1" si="40"/>
        <v>55</v>
      </c>
      <c r="Y121">
        <f t="shared" ca="1" si="41"/>
        <v>1</v>
      </c>
      <c r="Z121">
        <f t="shared" ca="1" si="42"/>
        <v>5</v>
      </c>
      <c r="AA121" s="18" cm="1">
        <f t="array" aca="1" ref="AA121" ca="1">INDEX(Abilities[Element ID], $Z121)</f>
        <v>5</v>
      </c>
      <c r="AB121" s="18" cm="1">
        <f t="array" aca="1" ref="AB121" ca="1">INDEX(Abilities[Stamina Cost], $Z121)</f>
        <v>2</v>
      </c>
      <c r="AC121" s="18" cm="1">
        <f t="array" aca="1" ref="AC121" ca="1">INDEX(Abilities[Min Damage], $Z121)</f>
        <v>16</v>
      </c>
      <c r="AD121" s="18" cm="1">
        <f t="array" aca="1" ref="AD121" ca="1">INDEX(Abilities[Max Damage], $Z121)</f>
        <v>22</v>
      </c>
      <c r="AE121" s="14">
        <f t="shared" ca="1" si="43"/>
        <v>18.419852991974373</v>
      </c>
      <c r="AF121" t="str" cm="1">
        <f t="array" aca="1" ref="AF121" ca="1">INDEX(Abilities[Special Effect], Z121)</f>
        <v>Vampire</v>
      </c>
      <c r="AG121" t="b" cm="1">
        <f t="array" aca="1" ref="AG121" ca="1">RAND() &lt;INDEX(Abilities[Effect Chance], Z121)*O121/100</f>
        <v>1</v>
      </c>
      <c r="AH121" t="str">
        <f t="shared" ca="1" si="44"/>
        <v>Vampire</v>
      </c>
      <c r="AI121" s="14">
        <f t="shared" ca="1" si="45"/>
        <v>18.419852991974373</v>
      </c>
      <c r="AJ121" t="b">
        <f t="shared" ca="1" si="46"/>
        <v>0</v>
      </c>
      <c r="AK121" t="b">
        <f ca="1">AND(AJ121, H121=COUNTA(Parties[Player Party]))</f>
        <v>0</v>
      </c>
      <c r="AL121" s="14" cm="1">
        <f t="array" aca="1" ref="AL121" ca="1">INDEX(ElementMultiplier, BL121, P121)*100/N121</f>
        <v>0.83333333333333337</v>
      </c>
      <c r="AM121" s="14">
        <f t="shared" ca="1" si="34"/>
        <v>12</v>
      </c>
      <c r="AN121" s="18">
        <f t="shared" ca="1" si="47"/>
        <v>34.5</v>
      </c>
      <c r="AO121" s="18">
        <f t="shared" ca="1" si="48"/>
        <v>148</v>
      </c>
      <c r="AP121" s="18">
        <f t="shared" ca="1" si="49"/>
        <v>100</v>
      </c>
      <c r="AQ121" s="18">
        <f t="shared" ca="1" si="50"/>
        <v>120</v>
      </c>
      <c r="AR121" s="18">
        <f t="shared" ca="1" si="51"/>
        <v>300</v>
      </c>
      <c r="AS121">
        <f t="shared" ca="1" si="52"/>
        <v>3</v>
      </c>
      <c r="AT121" cm="1">
        <f t="array" aca="1" ref="AT121" ca="1">IF(AS121=AS120, AT120, INDEX(Parties[Opponent ID], AS121))</f>
        <v>11</v>
      </c>
      <c r="AU121" t="str" cm="1">
        <f t="array" aca="1" ref="AU121" ca="1">IF(AT121=AT120,AU120, INDEX(Monsters[Name], AT121))</f>
        <v>Gneaver</v>
      </c>
      <c r="AV121" cm="1">
        <f t="array" aca="1" ref="AV121" ca="1">IF(AND($AS121=$AS120, $CD120=""), BY120, INDEX(Monsters[Health], $AT121))</f>
        <v>42.5</v>
      </c>
      <c r="AW121" cm="1">
        <f t="array" aca="1" ref="AW121" ca="1">IF(AND($AS121=$AS120, $CD120=""), BZ120, INDEX(Monsters[Stamina], $AT121))</f>
        <v>74</v>
      </c>
      <c r="AX121" s="18" cm="1">
        <f t="array" aca="1" ref="AX121" ca="1">IF(AND($AS121=$AS120, $CD120=""), CA120, INDEX(Monsters[Attack], $AT121))</f>
        <v>110</v>
      </c>
      <c r="AY121" s="18" cm="1">
        <f t="array" aca="1" ref="AY121" ca="1">IF(AND($AS121=$AS120, $CD120=""), CB120, INDEX(Monsters[Defense], $AT121))</f>
        <v>80</v>
      </c>
      <c r="AZ121" s="18" cm="1">
        <f t="array" aca="1" ref="AZ121" ca="1">IF(AND($AS121=$AS120, $CD120=""), CC120, INDEX(Monsters[Luck], $AT121))</f>
        <v>100</v>
      </c>
      <c r="BA121" cm="1">
        <f t="array" aca="1" ref="BA121" ca="1">IF(AT121=AT120, BA120, MATCH(INDEX(Monsters[Element], AT121), Elements, 0))</f>
        <v>4</v>
      </c>
      <c r="BB121" s="4" cm="1">
        <f t="array" aca="1" ref="BB121" ca="1">INDEX(Monsters[Chance to Use 2], AT121)</f>
        <v>0.25</v>
      </c>
      <c r="BC121" cm="1">
        <f t="array" aca="1" ref="BC121" ca="1">INDEX(Monsters[Ability 1 ID], AT121)</f>
        <v>1</v>
      </c>
      <c r="BD121" cm="1">
        <f t="array" aca="1" ref="BD121" ca="1">INDEX(Monsters[Ability 2 ID], AT121)</f>
        <v>2</v>
      </c>
      <c r="BE121" cm="1">
        <f t="array" aca="1" ref="BE121" ca="1">INDEX(Abilities[Stamina Cost], BC121)</f>
        <v>5</v>
      </c>
      <c r="BF121" cm="1">
        <f t="array" aca="1" ref="BF121" ca="1">INDEX(Abilities[Stamina Cost], BD121)</f>
        <v>3</v>
      </c>
      <c r="BG121">
        <f t="shared" ca="1" si="53"/>
        <v>2</v>
      </c>
      <c r="BH121">
        <f t="shared" ca="1" si="54"/>
        <v>3</v>
      </c>
      <c r="BI121">
        <f t="shared" ca="1" si="55"/>
        <v>5</v>
      </c>
      <c r="BJ121">
        <f t="shared" ca="1" si="56"/>
        <v>2</v>
      </c>
      <c r="BK121">
        <f t="shared" ca="1" si="57"/>
        <v>2</v>
      </c>
      <c r="BL121" s="18" cm="1">
        <f t="array" aca="1" ref="BL121" ca="1">INDEX(Abilities[Element ID], $BK121)</f>
        <v>1</v>
      </c>
      <c r="BM121" s="18" cm="1">
        <f t="array" aca="1" ref="BM121" ca="1">INDEX(Abilities[Stamina Cost], $BK121)</f>
        <v>3</v>
      </c>
      <c r="BN121" s="18" cm="1">
        <f t="array" aca="1" ref="BN121" ca="1">INDEX(Abilities[Min Damage], $BK121)</f>
        <v>8</v>
      </c>
      <c r="BO121" s="18" cm="1">
        <f t="array" aca="1" ref="BO121" ca="1">INDEX(Abilities[Max Damage], $BK121)</f>
        <v>13</v>
      </c>
      <c r="BP121" s="14">
        <f t="shared" ca="1" si="58"/>
        <v>11.837792125690207</v>
      </c>
      <c r="BQ121" t="str" cm="1">
        <f t="array" aca="1" ref="BQ121" ca="1">INDEX(Abilities[Special Effect], BK121)</f>
        <v>Sunder</v>
      </c>
      <c r="BR121" t="b" cm="1">
        <f t="array" aca="1" ref="BR121" ca="1">RAND() &lt;INDEX(Abilities[Effect Chance], BK121)*AZ121/100</f>
        <v>0</v>
      </c>
      <c r="BS121" t="str">
        <f t="shared" ca="1" si="59"/>
        <v/>
      </c>
      <c r="BT121" s="14">
        <f t="shared" ca="1" si="60"/>
        <v>11.837792125690207</v>
      </c>
      <c r="BU121" t="b">
        <f t="shared" ca="1" si="61"/>
        <v>0</v>
      </c>
      <c r="BV121" t="b">
        <f ca="1">AND(BU121, AS121=COUNTA(Parties[Opponent Party]))</f>
        <v>0</v>
      </c>
      <c r="BW121" s="14" cm="1">
        <f t="array" aca="1" ref="BW121" ca="1">INDEX(ElementMultiplier, AA121, BA121)*100/AY121</f>
        <v>1.875</v>
      </c>
      <c r="BX121" s="18">
        <f t="shared" ca="1" si="35"/>
        <v>35</v>
      </c>
      <c r="BY121" s="18">
        <f t="shared" ca="1" si="36"/>
        <v>7.5</v>
      </c>
      <c r="BZ121" s="18">
        <f t="shared" ca="1" si="62"/>
        <v>71</v>
      </c>
      <c r="CA121" s="18">
        <f t="shared" ca="1" si="63"/>
        <v>110</v>
      </c>
      <c r="CB121" s="18">
        <f t="shared" ca="1" si="64"/>
        <v>80</v>
      </c>
      <c r="CC121" s="18">
        <f t="shared" ca="1" si="65"/>
        <v>100</v>
      </c>
      <c r="CD121" t="str">
        <f t="shared" ca="1" si="66"/>
        <v/>
      </c>
    </row>
    <row r="122" spans="6:82" x14ac:dyDescent="0.25">
      <c r="F122" s="14"/>
      <c r="H122">
        <f t="shared" ca="1" si="37"/>
        <v>3</v>
      </c>
      <c r="I122" cm="1">
        <f t="array" aca="1" ref="I122" ca="1">IF(H122=H121, I121, INDEX(Parties[Player ID], H122))</f>
        <v>3</v>
      </c>
      <c r="J122" t="str" cm="1">
        <f t="array" aca="1" ref="J122" ca="1">IF(I122=I121,J121, INDEX(Monsters[Name], I122))</f>
        <v>Joe Gnome</v>
      </c>
      <c r="K122" cm="1">
        <f t="array" aca="1" ref="K122" ca="1">IF(AND($H122=$H121, CD121=""), AN121, INDEX(Monsters[Health], $I122))</f>
        <v>34.5</v>
      </c>
      <c r="L122" cm="1">
        <f t="array" aca="1" ref="L122" ca="1">IF(AND($H122=$H121, $CD121=""), AO121, INDEX(Monsters[Stamina], $I122))</f>
        <v>148</v>
      </c>
      <c r="M122" s="18" cm="1">
        <f t="array" aca="1" ref="M122" ca="1">IF(AND($H122=$H121, $CD121=""), AP121, INDEX(Monsters[Attack], $I122))</f>
        <v>100</v>
      </c>
      <c r="N122" s="18" cm="1">
        <f t="array" aca="1" ref="N122" ca="1">IF(AND($H122=$H121, $CD121=""), AQ121, INDEX(Monsters[Defense], $I122))</f>
        <v>120</v>
      </c>
      <c r="O122" s="18" cm="1">
        <f t="array" aca="1" ref="O122" ca="1">IF(AND($H122=$H121, $CD121=""), AR121, INDEX(Monsters[Luck], $I122))</f>
        <v>300</v>
      </c>
      <c r="P122" cm="1">
        <f t="array" aca="1" ref="P122" ca="1">IF(I122=I121, P121, MATCH(INDEX(Monsters[Element], I122), Elements, 0))</f>
        <v>1</v>
      </c>
      <c r="Q122" s="4" cm="1">
        <f t="array" aca="1" ref="Q122" ca="1">INDEX(Monsters[Chance to Use 2], I122)</f>
        <v>0.7</v>
      </c>
      <c r="R122" cm="1">
        <f t="array" aca="1" ref="R122" ca="1">INDEX(Monsters[Ability 1 ID], I122)</f>
        <v>5</v>
      </c>
      <c r="S122" cm="1">
        <f t="array" aca="1" ref="S122" ca="1">INDEX(Monsters[Ability 2 ID], I122)</f>
        <v>6</v>
      </c>
      <c r="T122" cm="1">
        <f t="array" aca="1" ref="T122" ca="1">INDEX(Abilities[Stamina Cost], R122)</f>
        <v>2</v>
      </c>
      <c r="U122" cm="1">
        <f t="array" aca="1" ref="U122" ca="1">INDEX(Abilities[Stamina Cost], S122)</f>
        <v>55</v>
      </c>
      <c r="V122">
        <f t="shared" ca="1" si="38"/>
        <v>1</v>
      </c>
      <c r="W122">
        <f t="shared" ca="1" si="39"/>
        <v>2</v>
      </c>
      <c r="X122">
        <f t="shared" ca="1" si="40"/>
        <v>55</v>
      </c>
      <c r="Y122">
        <f t="shared" ca="1" si="41"/>
        <v>1</v>
      </c>
      <c r="Z122">
        <f t="shared" ca="1" si="42"/>
        <v>5</v>
      </c>
      <c r="AA122" s="18" cm="1">
        <f t="array" aca="1" ref="AA122" ca="1">INDEX(Abilities[Element ID], $Z122)</f>
        <v>5</v>
      </c>
      <c r="AB122" s="18" cm="1">
        <f t="array" aca="1" ref="AB122" ca="1">INDEX(Abilities[Stamina Cost], $Z122)</f>
        <v>2</v>
      </c>
      <c r="AC122" s="18" cm="1">
        <f t="array" aca="1" ref="AC122" ca="1">INDEX(Abilities[Min Damage], $Z122)</f>
        <v>16</v>
      </c>
      <c r="AD122" s="18" cm="1">
        <f t="array" aca="1" ref="AD122" ca="1">INDEX(Abilities[Max Damage], $Z122)</f>
        <v>22</v>
      </c>
      <c r="AE122" s="14">
        <f t="shared" ca="1" si="43"/>
        <v>18.674955445568408</v>
      </c>
      <c r="AF122" t="str" cm="1">
        <f t="array" aca="1" ref="AF122" ca="1">INDEX(Abilities[Special Effect], Z122)</f>
        <v>Vampire</v>
      </c>
      <c r="AG122" t="b" cm="1">
        <f t="array" aca="1" ref="AG122" ca="1">RAND() &lt;INDEX(Abilities[Effect Chance], Z122)*O122/100</f>
        <v>1</v>
      </c>
      <c r="AH122" t="str">
        <f t="shared" ca="1" si="44"/>
        <v>Vampire</v>
      </c>
      <c r="AI122" s="14">
        <f t="shared" ca="1" si="45"/>
        <v>18.674955445568408</v>
      </c>
      <c r="AJ122" t="b">
        <f t="shared" ca="1" si="46"/>
        <v>0</v>
      </c>
      <c r="AK122" t="b">
        <f ca="1">AND(AJ122, H122=COUNTA(Parties[Player Party]))</f>
        <v>0</v>
      </c>
      <c r="AL122" s="14" cm="1">
        <f t="array" aca="1" ref="AL122" ca="1">INDEX(ElementMultiplier, BL122, P122)*100/N122</f>
        <v>0.83333333333333337</v>
      </c>
      <c r="AM122" s="14">
        <f t="shared" ca="1" si="34"/>
        <v>17</v>
      </c>
      <c r="AN122" s="18">
        <f t="shared" ca="1" si="47"/>
        <v>35</v>
      </c>
      <c r="AO122" s="18">
        <f t="shared" ca="1" si="48"/>
        <v>146</v>
      </c>
      <c r="AP122" s="18">
        <f t="shared" ca="1" si="49"/>
        <v>100</v>
      </c>
      <c r="AQ122" s="18">
        <f t="shared" ca="1" si="50"/>
        <v>120</v>
      </c>
      <c r="AR122" s="18">
        <f t="shared" ca="1" si="51"/>
        <v>300</v>
      </c>
      <c r="AS122">
        <f t="shared" ca="1" si="52"/>
        <v>3</v>
      </c>
      <c r="AT122" cm="1">
        <f t="array" aca="1" ref="AT122" ca="1">IF(AS122=AS121, AT121, INDEX(Parties[Opponent ID], AS122))</f>
        <v>11</v>
      </c>
      <c r="AU122" t="str" cm="1">
        <f t="array" aca="1" ref="AU122" ca="1">IF(AT122=AT121,AU121, INDEX(Monsters[Name], AT122))</f>
        <v>Gneaver</v>
      </c>
      <c r="AV122" cm="1">
        <f t="array" aca="1" ref="AV122" ca="1">IF(AND($AS122=$AS121, $CD121=""), BY121, INDEX(Monsters[Health], $AT122))</f>
        <v>7.5</v>
      </c>
      <c r="AW122" cm="1">
        <f t="array" aca="1" ref="AW122" ca="1">IF(AND($AS122=$AS121, $CD121=""), BZ121, INDEX(Monsters[Stamina], $AT122))</f>
        <v>71</v>
      </c>
      <c r="AX122" s="18" cm="1">
        <f t="array" aca="1" ref="AX122" ca="1">IF(AND($AS122=$AS121, $CD121=""), CA121, INDEX(Monsters[Attack], $AT122))</f>
        <v>110</v>
      </c>
      <c r="AY122" s="18" cm="1">
        <f t="array" aca="1" ref="AY122" ca="1">IF(AND($AS122=$AS121, $CD121=""), CB121, INDEX(Monsters[Defense], $AT122))</f>
        <v>80</v>
      </c>
      <c r="AZ122" s="18" cm="1">
        <f t="array" aca="1" ref="AZ122" ca="1">IF(AND($AS122=$AS121, $CD121=""), CC121, INDEX(Monsters[Luck], $AT122))</f>
        <v>100</v>
      </c>
      <c r="BA122" cm="1">
        <f t="array" aca="1" ref="BA122" ca="1">IF(AT122=AT121, BA121, MATCH(INDEX(Monsters[Element], AT122), Elements, 0))</f>
        <v>4</v>
      </c>
      <c r="BB122" s="4" cm="1">
        <f t="array" aca="1" ref="BB122" ca="1">INDEX(Monsters[Chance to Use 2], AT122)</f>
        <v>0.25</v>
      </c>
      <c r="BC122" cm="1">
        <f t="array" aca="1" ref="BC122" ca="1">INDEX(Monsters[Ability 1 ID], AT122)</f>
        <v>1</v>
      </c>
      <c r="BD122" cm="1">
        <f t="array" aca="1" ref="BD122" ca="1">INDEX(Monsters[Ability 2 ID], AT122)</f>
        <v>2</v>
      </c>
      <c r="BE122" cm="1">
        <f t="array" aca="1" ref="BE122" ca="1">INDEX(Abilities[Stamina Cost], BC122)</f>
        <v>5</v>
      </c>
      <c r="BF122" cm="1">
        <f t="array" aca="1" ref="BF122" ca="1">INDEX(Abilities[Stamina Cost], BD122)</f>
        <v>3</v>
      </c>
      <c r="BG122">
        <f t="shared" ca="1" si="53"/>
        <v>2</v>
      </c>
      <c r="BH122">
        <f t="shared" ca="1" si="54"/>
        <v>3</v>
      </c>
      <c r="BI122">
        <f t="shared" ca="1" si="55"/>
        <v>5</v>
      </c>
      <c r="BJ122">
        <f t="shared" ca="1" si="56"/>
        <v>1</v>
      </c>
      <c r="BK122">
        <f t="shared" ca="1" si="57"/>
        <v>1</v>
      </c>
      <c r="BL122" s="18" cm="1">
        <f t="array" aca="1" ref="BL122" ca="1">INDEX(Abilities[Element ID], $BK122)</f>
        <v>4</v>
      </c>
      <c r="BM122" s="18" cm="1">
        <f t="array" aca="1" ref="BM122" ca="1">INDEX(Abilities[Stamina Cost], $BK122)</f>
        <v>5</v>
      </c>
      <c r="BN122" s="18" cm="1">
        <f t="array" aca="1" ref="BN122" ca="1">INDEX(Abilities[Min Damage], $BK122)</f>
        <v>12</v>
      </c>
      <c r="BO122" s="18" cm="1">
        <f t="array" aca="1" ref="BO122" ca="1">INDEX(Abilities[Max Damage], $BK122)</f>
        <v>18</v>
      </c>
      <c r="BP122" s="14">
        <f t="shared" ca="1" si="58"/>
        <v>16.87584046968329</v>
      </c>
      <c r="BQ122" t="str" cm="1">
        <f t="array" aca="1" ref="BQ122" ca="1">INDEX(Abilities[Special Effect], BK122)</f>
        <v>Vampire</v>
      </c>
      <c r="BR122" t="b" cm="1">
        <f t="array" aca="1" ref="BR122" ca="1">RAND() &lt;INDEX(Abilities[Effect Chance], BK122)*AZ122/100</f>
        <v>1</v>
      </c>
      <c r="BS122" t="str">
        <f t="shared" ca="1" si="59"/>
        <v>Vampire</v>
      </c>
      <c r="BT122" s="14">
        <f t="shared" ca="1" si="60"/>
        <v>16.87584046968329</v>
      </c>
      <c r="BU122" t="b">
        <f t="shared" ca="1" si="61"/>
        <v>1</v>
      </c>
      <c r="BV122" t="b">
        <f ca="1">AND(BU122, AS122=COUNTA(Parties[Opponent Party]))</f>
        <v>1</v>
      </c>
      <c r="BW122" s="14" cm="1">
        <f t="array" aca="1" ref="BW122" ca="1">INDEX(ElementMultiplier, AA122, BA122)*100/AY122</f>
        <v>1.875</v>
      </c>
      <c r="BX122" s="18">
        <f t="shared" ca="1" si="35"/>
        <v>35</v>
      </c>
      <c r="BY122" s="18">
        <f t="shared" ca="1" si="36"/>
        <v>0</v>
      </c>
      <c r="BZ122" s="18">
        <f t="shared" ca="1" si="62"/>
        <v>66</v>
      </c>
      <c r="CA122" s="18">
        <f t="shared" ca="1" si="63"/>
        <v>110</v>
      </c>
      <c r="CB122" s="18">
        <f t="shared" ca="1" si="64"/>
        <v>80</v>
      </c>
      <c r="CC122" s="18">
        <f t="shared" ca="1" si="65"/>
        <v>100</v>
      </c>
      <c r="CD122" t="str">
        <f t="shared" ca="1" si="66"/>
        <v>Player</v>
      </c>
    </row>
    <row r="123" spans="6:82" x14ac:dyDescent="0.25">
      <c r="F123" s="14"/>
      <c r="H123">
        <f t="shared" ca="1" si="37"/>
        <v>1</v>
      </c>
      <c r="I123" cm="1">
        <f t="array" aca="1" ref="I123" ca="1">IF(H123=H122, I122, INDEX(Parties[Player ID], H123))</f>
        <v>5</v>
      </c>
      <c r="J123" t="str" cm="1">
        <f t="array" aca="1" ref="J123" ca="1">IF(I123=I122,J122, INDEX(Monsters[Name], I123))</f>
        <v>Gunome</v>
      </c>
      <c r="K123" cm="1">
        <f t="array" aca="1" ref="K123" ca="1">IF(AND($H123=$H122, CD122=""), AN122, INDEX(Monsters[Health], $I123))</f>
        <v>55</v>
      </c>
      <c r="L123" cm="1">
        <f t="array" aca="1" ref="L123" ca="1">IF(AND($H123=$H122, $CD122=""), AO122, INDEX(Monsters[Stamina], $I123))</f>
        <v>110</v>
      </c>
      <c r="M123" s="18" cm="1">
        <f t="array" aca="1" ref="M123" ca="1">IF(AND($H123=$H122, $CD122=""), AP122, INDEX(Monsters[Attack], $I123))</f>
        <v>165</v>
      </c>
      <c r="N123" s="18" cm="1">
        <f t="array" aca="1" ref="N123" ca="1">IF(AND($H123=$H122, $CD122=""), AQ122, INDEX(Monsters[Defense], $I123))</f>
        <v>125</v>
      </c>
      <c r="O123" s="18" cm="1">
        <f t="array" aca="1" ref="O123" ca="1">IF(AND($H123=$H122, $CD122=""), AR122, INDEX(Monsters[Luck], $I123))</f>
        <v>110</v>
      </c>
      <c r="P123" cm="1">
        <f t="array" aca="1" ref="P123" ca="1">IF(I123=I122, P122, MATCH(INDEX(Monsters[Element], I123), Elements, 0))</f>
        <v>5</v>
      </c>
      <c r="Q123" s="4" cm="1">
        <f t="array" aca="1" ref="Q123" ca="1">INDEX(Monsters[Chance to Use 2], I123)</f>
        <v>0.4</v>
      </c>
      <c r="R123" cm="1">
        <f t="array" aca="1" ref="R123" ca="1">INDEX(Monsters[Ability 1 ID], I123)</f>
        <v>9</v>
      </c>
      <c r="S123" cm="1">
        <f t="array" aca="1" ref="S123" ca="1">INDEX(Monsters[Ability 2 ID], I123)</f>
        <v>10</v>
      </c>
      <c r="T123" cm="1">
        <f t="array" aca="1" ref="T123" ca="1">INDEX(Abilities[Stamina Cost], R123)</f>
        <v>5</v>
      </c>
      <c r="U123" cm="1">
        <f t="array" aca="1" ref="U123" ca="1">INDEX(Abilities[Stamina Cost], S123)</f>
        <v>12</v>
      </c>
      <c r="V123">
        <f t="shared" ca="1" si="38"/>
        <v>1</v>
      </c>
      <c r="W123">
        <f t="shared" ca="1" si="39"/>
        <v>5</v>
      </c>
      <c r="X123">
        <f t="shared" ca="1" si="40"/>
        <v>12</v>
      </c>
      <c r="Y123">
        <f t="shared" ca="1" si="41"/>
        <v>2</v>
      </c>
      <c r="Z123">
        <f t="shared" ca="1" si="42"/>
        <v>10</v>
      </c>
      <c r="AA123" s="18" cm="1">
        <f t="array" aca="1" ref="AA123" ca="1">INDEX(Abilities[Element ID], $Z123)</f>
        <v>5</v>
      </c>
      <c r="AB123" s="18" cm="1">
        <f t="array" aca="1" ref="AB123" ca="1">INDEX(Abilities[Stamina Cost], $Z123)</f>
        <v>12</v>
      </c>
      <c r="AC123" s="18" cm="1">
        <f t="array" aca="1" ref="AC123" ca="1">INDEX(Abilities[Min Damage], $Z123)</f>
        <v>4</v>
      </c>
      <c r="AD123" s="18" cm="1">
        <f t="array" aca="1" ref="AD123" ca="1">INDEX(Abilities[Max Damage], $Z123)</f>
        <v>10</v>
      </c>
      <c r="AE123" s="14">
        <f t="shared" ca="1" si="43"/>
        <v>12.09369907305469</v>
      </c>
      <c r="AF123" t="str" cm="1">
        <f t="array" aca="1" ref="AF123" ca="1">INDEX(Abilities[Special Effect], Z123)</f>
        <v>Focus</v>
      </c>
      <c r="AG123" t="b" cm="1">
        <f t="array" aca="1" ref="AG123" ca="1">RAND() &lt;INDEX(Abilities[Effect Chance], Z123)*O123/100</f>
        <v>0</v>
      </c>
      <c r="AH123" t="str">
        <f t="shared" ca="1" si="44"/>
        <v/>
      </c>
      <c r="AI123" s="14">
        <f t="shared" ca="1" si="45"/>
        <v>12.09369907305469</v>
      </c>
      <c r="AJ123" t="b">
        <f t="shared" ca="1" si="46"/>
        <v>0</v>
      </c>
      <c r="AK123" t="b">
        <f ca="1">AND(AJ123, H123=COUNTA(Parties[Player Party]))</f>
        <v>0</v>
      </c>
      <c r="AL123" s="14" cm="1">
        <f t="array" aca="1" ref="AL123" ca="1">INDEX(ElementMultiplier, BL123, P123)*100/N123</f>
        <v>1</v>
      </c>
      <c r="AM123" s="14">
        <f t="shared" ca="1" si="34"/>
        <v>5</v>
      </c>
      <c r="AN123" s="18">
        <f t="shared" ca="1" si="47"/>
        <v>50</v>
      </c>
      <c r="AO123" s="18">
        <f t="shared" ca="1" si="48"/>
        <v>98</v>
      </c>
      <c r="AP123" s="18">
        <f t="shared" ca="1" si="49"/>
        <v>165</v>
      </c>
      <c r="AQ123" s="18">
        <f t="shared" ca="1" si="50"/>
        <v>125</v>
      </c>
      <c r="AR123" s="18">
        <f t="shared" ca="1" si="51"/>
        <v>110</v>
      </c>
      <c r="AS123">
        <f t="shared" ca="1" si="52"/>
        <v>1</v>
      </c>
      <c r="AT123" cm="1">
        <f t="array" aca="1" ref="AT123" ca="1">IF(AS123=AS122, AT122, INDEX(Parties[Opponent ID], AS123))</f>
        <v>12</v>
      </c>
      <c r="AU123" t="str" cm="1">
        <f t="array" aca="1" ref="AU123" ca="1">IF(AT123=AT122,AU122, INDEX(Monsters[Name], AT123))</f>
        <v>Gmooose</v>
      </c>
      <c r="AV123" cm="1">
        <f t="array" aca="1" ref="AV123" ca="1">IF(AND($AS123=$AS122, $CD122=""), BY122, INDEX(Monsters[Health], $AT123))</f>
        <v>185</v>
      </c>
      <c r="AW123" cm="1">
        <f t="array" aca="1" ref="AW123" ca="1">IF(AND($AS123=$AS122, $CD122=""), BZ122, INDEX(Monsters[Stamina], $AT123))</f>
        <v>135</v>
      </c>
      <c r="AX123" s="18" cm="1">
        <f t="array" aca="1" ref="AX123" ca="1">IF(AND($AS123=$AS122, $CD122=""), CA122, INDEX(Monsters[Attack], $AT123))</f>
        <v>70</v>
      </c>
      <c r="AY123" s="18" cm="1">
        <f t="array" aca="1" ref="AY123" ca="1">IF(AND($AS123=$AS122, $CD122=""), CB122, INDEX(Monsters[Defense], $AT123))</f>
        <v>115</v>
      </c>
      <c r="AZ123" s="18" cm="1">
        <f t="array" aca="1" ref="AZ123" ca="1">IF(AND($AS123=$AS122, $CD122=""), CC122, INDEX(Monsters[Luck], $AT123))</f>
        <v>100</v>
      </c>
      <c r="BA123" cm="1">
        <f t="array" aca="1" ref="BA123" ca="1">IF(AT123=AT122, BA122, MATCH(INDEX(Monsters[Element], AT123), Elements, 0))</f>
        <v>4</v>
      </c>
      <c r="BB123" s="4" cm="1">
        <f t="array" aca="1" ref="BB123" ca="1">INDEX(Monsters[Chance to Use 2], AT123)</f>
        <v>0.19999999999999996</v>
      </c>
      <c r="BC123" cm="1">
        <f t="array" aca="1" ref="BC123" ca="1">INDEX(Monsters[Ability 1 ID], AT123)</f>
        <v>3</v>
      </c>
      <c r="BD123" cm="1">
        <f t="array" aca="1" ref="BD123" ca="1">INDEX(Monsters[Ability 2 ID], AT123)</f>
        <v>2</v>
      </c>
      <c r="BE123" cm="1">
        <f t="array" aca="1" ref="BE123" ca="1">INDEX(Abilities[Stamina Cost], BC123)</f>
        <v>3</v>
      </c>
      <c r="BF123" cm="1">
        <f t="array" aca="1" ref="BF123" ca="1">INDEX(Abilities[Stamina Cost], BD123)</f>
        <v>3</v>
      </c>
      <c r="BG123">
        <f t="shared" ca="1" si="53"/>
        <v>1</v>
      </c>
      <c r="BH123">
        <f t="shared" ca="1" si="54"/>
        <v>3</v>
      </c>
      <c r="BI123">
        <f t="shared" ca="1" si="55"/>
        <v>3</v>
      </c>
      <c r="BJ123">
        <f t="shared" ca="1" si="56"/>
        <v>1</v>
      </c>
      <c r="BK123">
        <f t="shared" ca="1" si="57"/>
        <v>3</v>
      </c>
      <c r="BL123" s="18" cm="1">
        <f t="array" aca="1" ref="BL123" ca="1">INDEX(Abilities[Element ID], $BK123)</f>
        <v>4</v>
      </c>
      <c r="BM123" s="18" cm="1">
        <f t="array" aca="1" ref="BM123" ca="1">INDEX(Abilities[Stamina Cost], $BK123)</f>
        <v>3</v>
      </c>
      <c r="BN123" s="18" cm="1">
        <f t="array" aca="1" ref="BN123" ca="1">INDEX(Abilities[Min Damage], $BK123)</f>
        <v>4</v>
      </c>
      <c r="BO123" s="18" cm="1">
        <f t="array" aca="1" ref="BO123" ca="1">INDEX(Abilities[Max Damage], $BK123)</f>
        <v>8</v>
      </c>
      <c r="BP123" s="14">
        <f t="shared" ca="1" si="58"/>
        <v>5.1121579406192836</v>
      </c>
      <c r="BQ123" t="str" cm="1">
        <f t="array" aca="1" ref="BQ123" ca="1">INDEX(Abilities[Special Effect], BK123)</f>
        <v>Fortify</v>
      </c>
      <c r="BR123" t="b" cm="1">
        <f t="array" aca="1" ref="BR123" ca="1">RAND() &lt;INDEX(Abilities[Effect Chance], BK123)*AZ123/100</f>
        <v>1</v>
      </c>
      <c r="BS123" t="str">
        <f t="shared" ca="1" si="59"/>
        <v>Fortify</v>
      </c>
      <c r="BT123" s="14">
        <f t="shared" ca="1" si="60"/>
        <v>5.1121579406192836</v>
      </c>
      <c r="BU123" t="b">
        <f t="shared" ca="1" si="61"/>
        <v>0</v>
      </c>
      <c r="BV123" t="b">
        <f ca="1">AND(BU123, AS123=COUNTA(Parties[Opponent Party]))</f>
        <v>0</v>
      </c>
      <c r="BW123" s="14" cm="1">
        <f t="array" aca="1" ref="BW123" ca="1">INDEX(ElementMultiplier, AA123, BA123)*100/AY123</f>
        <v>1.3043478260869565</v>
      </c>
      <c r="BX123" s="18">
        <f t="shared" ca="1" si="35"/>
        <v>16</v>
      </c>
      <c r="BY123" s="18">
        <f t="shared" ca="1" si="36"/>
        <v>169</v>
      </c>
      <c r="BZ123" s="18">
        <f t="shared" ca="1" si="62"/>
        <v>132</v>
      </c>
      <c r="CA123" s="18">
        <f t="shared" ca="1" si="63"/>
        <v>70</v>
      </c>
      <c r="CB123" s="18">
        <f t="shared" ca="1" si="64"/>
        <v>127</v>
      </c>
      <c r="CC123" s="18">
        <f t="shared" ca="1" si="65"/>
        <v>100</v>
      </c>
      <c r="CD123" t="str">
        <f t="shared" ca="1" si="66"/>
        <v/>
      </c>
    </row>
    <row r="124" spans="6:82" x14ac:dyDescent="0.25">
      <c r="H124">
        <f t="shared" ca="1" si="37"/>
        <v>1</v>
      </c>
      <c r="I124" cm="1">
        <f t="array" aca="1" ref="I124" ca="1">IF(H124=H123, I123, INDEX(Parties[Player ID], H124))</f>
        <v>5</v>
      </c>
      <c r="J124" t="str" cm="1">
        <f t="array" aca="1" ref="J124" ca="1">IF(I124=I123,J123, INDEX(Monsters[Name], I124))</f>
        <v>Gunome</v>
      </c>
      <c r="K124" cm="1">
        <f t="array" aca="1" ref="K124" ca="1">IF(AND($H124=$H123, CD123=""), AN123, INDEX(Monsters[Health], $I124))</f>
        <v>50</v>
      </c>
      <c r="L124" cm="1">
        <f t="array" aca="1" ref="L124" ca="1">IF(AND($H124=$H123, $CD123=""), AO123, INDEX(Monsters[Stamina], $I124))</f>
        <v>98</v>
      </c>
      <c r="M124" s="18" cm="1">
        <f t="array" aca="1" ref="M124" ca="1">IF(AND($H124=$H123, $CD123=""), AP123, INDEX(Monsters[Attack], $I124))</f>
        <v>165</v>
      </c>
      <c r="N124" s="18" cm="1">
        <f t="array" aca="1" ref="N124" ca="1">IF(AND($H124=$H123, $CD123=""), AQ123, INDEX(Monsters[Defense], $I124))</f>
        <v>125</v>
      </c>
      <c r="O124" s="18" cm="1">
        <f t="array" aca="1" ref="O124" ca="1">IF(AND($H124=$H123, $CD123=""), AR123, INDEX(Monsters[Luck], $I124))</f>
        <v>110</v>
      </c>
      <c r="P124" cm="1">
        <f t="array" aca="1" ref="P124" ca="1">IF(I124=I123, P123, MATCH(INDEX(Monsters[Element], I124), Elements, 0))</f>
        <v>5</v>
      </c>
      <c r="Q124" s="4" cm="1">
        <f t="array" aca="1" ref="Q124" ca="1">INDEX(Monsters[Chance to Use 2], I124)</f>
        <v>0.4</v>
      </c>
      <c r="R124" cm="1">
        <f t="array" aca="1" ref="R124" ca="1">INDEX(Monsters[Ability 1 ID], I124)</f>
        <v>9</v>
      </c>
      <c r="S124" cm="1">
        <f t="array" aca="1" ref="S124" ca="1">INDEX(Monsters[Ability 2 ID], I124)</f>
        <v>10</v>
      </c>
      <c r="T124" cm="1">
        <f t="array" aca="1" ref="T124" ca="1">INDEX(Abilities[Stamina Cost], R124)</f>
        <v>5</v>
      </c>
      <c r="U124" cm="1">
        <f t="array" aca="1" ref="U124" ca="1">INDEX(Abilities[Stamina Cost], S124)</f>
        <v>12</v>
      </c>
      <c r="V124">
        <f t="shared" ca="1" si="38"/>
        <v>1</v>
      </c>
      <c r="W124">
        <f t="shared" ca="1" si="39"/>
        <v>5</v>
      </c>
      <c r="X124">
        <f t="shared" ca="1" si="40"/>
        <v>12</v>
      </c>
      <c r="Y124">
        <f t="shared" ca="1" si="41"/>
        <v>1</v>
      </c>
      <c r="Z124">
        <f t="shared" ca="1" si="42"/>
        <v>9</v>
      </c>
      <c r="AA124" s="18" cm="1">
        <f t="array" aca="1" ref="AA124" ca="1">INDEX(Abilities[Element ID], $Z124)</f>
        <v>5</v>
      </c>
      <c r="AB124" s="18" cm="1">
        <f t="array" aca="1" ref="AB124" ca="1">INDEX(Abilities[Stamina Cost], $Z124)</f>
        <v>5</v>
      </c>
      <c r="AC124" s="18" cm="1">
        <f t="array" aca="1" ref="AC124" ca="1">INDEX(Abilities[Min Damage], $Z124)</f>
        <v>11</v>
      </c>
      <c r="AD124" s="18" cm="1">
        <f t="array" aca="1" ref="AD124" ca="1">INDEX(Abilities[Max Damage], $Z124)</f>
        <v>16</v>
      </c>
      <c r="AE124" s="14">
        <f t="shared" ca="1" si="43"/>
        <v>23.59972820751943</v>
      </c>
      <c r="AF124" t="str" cm="1">
        <f t="array" aca="1" ref="AF124" ca="1">INDEX(Abilities[Special Effect], Z124)</f>
        <v>Vampire</v>
      </c>
      <c r="AG124" t="b" cm="1">
        <f t="array" aca="1" ref="AG124" ca="1">RAND() &lt;INDEX(Abilities[Effect Chance], Z124)*O124/100</f>
        <v>1</v>
      </c>
      <c r="AH124" t="str">
        <f t="shared" ca="1" si="44"/>
        <v>Vampire</v>
      </c>
      <c r="AI124" s="14">
        <f t="shared" ca="1" si="45"/>
        <v>23.59972820751943</v>
      </c>
      <c r="AJ124" t="b">
        <f t="shared" ca="1" si="46"/>
        <v>0</v>
      </c>
      <c r="AK124" t="b">
        <f ca="1">AND(AJ124, H124=COUNTA(Parties[Player Party]))</f>
        <v>0</v>
      </c>
      <c r="AL124" s="14" cm="1">
        <f t="array" aca="1" ref="AL124" ca="1">INDEX(ElementMultiplier, BL124, P124)*100/N124</f>
        <v>1</v>
      </c>
      <c r="AM124" s="14">
        <f t="shared" ca="1" si="34"/>
        <v>3</v>
      </c>
      <c r="AN124" s="18">
        <f t="shared" ca="1" si="47"/>
        <v>61</v>
      </c>
      <c r="AO124" s="18">
        <f t="shared" ca="1" si="48"/>
        <v>93</v>
      </c>
      <c r="AP124" s="18">
        <f t="shared" ca="1" si="49"/>
        <v>165</v>
      </c>
      <c r="AQ124" s="18">
        <f t="shared" ca="1" si="50"/>
        <v>125</v>
      </c>
      <c r="AR124" s="18">
        <f t="shared" ca="1" si="51"/>
        <v>110</v>
      </c>
      <c r="AS124">
        <f t="shared" ca="1" si="52"/>
        <v>1</v>
      </c>
      <c r="AT124" cm="1">
        <f t="array" aca="1" ref="AT124" ca="1">IF(AS124=AS123, AT123, INDEX(Parties[Opponent ID], AS124))</f>
        <v>12</v>
      </c>
      <c r="AU124" t="str" cm="1">
        <f t="array" aca="1" ref="AU124" ca="1">IF(AT124=AT123,AU123, INDEX(Monsters[Name], AT124))</f>
        <v>Gmooose</v>
      </c>
      <c r="AV124" cm="1">
        <f t="array" aca="1" ref="AV124" ca="1">IF(AND($AS124=$AS123, $CD123=""), BY123, INDEX(Monsters[Health], $AT124))</f>
        <v>169</v>
      </c>
      <c r="AW124" cm="1">
        <f t="array" aca="1" ref="AW124" ca="1">IF(AND($AS124=$AS123, $CD123=""), BZ123, INDEX(Monsters[Stamina], $AT124))</f>
        <v>132</v>
      </c>
      <c r="AX124" s="18" cm="1">
        <f t="array" aca="1" ref="AX124" ca="1">IF(AND($AS124=$AS123, $CD123=""), CA123, INDEX(Monsters[Attack], $AT124))</f>
        <v>70</v>
      </c>
      <c r="AY124" s="18" cm="1">
        <f t="array" aca="1" ref="AY124" ca="1">IF(AND($AS124=$AS123, $CD123=""), CB123, INDEX(Monsters[Defense], $AT124))</f>
        <v>127</v>
      </c>
      <c r="AZ124" s="18" cm="1">
        <f t="array" aca="1" ref="AZ124" ca="1">IF(AND($AS124=$AS123, $CD123=""), CC123, INDEX(Monsters[Luck], $AT124))</f>
        <v>100</v>
      </c>
      <c r="BA124" cm="1">
        <f t="array" aca="1" ref="BA124" ca="1">IF(AT124=AT123, BA123, MATCH(INDEX(Monsters[Element], AT124), Elements, 0))</f>
        <v>4</v>
      </c>
      <c r="BB124" s="4" cm="1">
        <f t="array" aca="1" ref="BB124" ca="1">INDEX(Monsters[Chance to Use 2], AT124)</f>
        <v>0.19999999999999996</v>
      </c>
      <c r="BC124" cm="1">
        <f t="array" aca="1" ref="BC124" ca="1">INDEX(Monsters[Ability 1 ID], AT124)</f>
        <v>3</v>
      </c>
      <c r="BD124" cm="1">
        <f t="array" aca="1" ref="BD124" ca="1">INDEX(Monsters[Ability 2 ID], AT124)</f>
        <v>2</v>
      </c>
      <c r="BE124" cm="1">
        <f t="array" aca="1" ref="BE124" ca="1">INDEX(Abilities[Stamina Cost], BC124)</f>
        <v>3</v>
      </c>
      <c r="BF124" cm="1">
        <f t="array" aca="1" ref="BF124" ca="1">INDEX(Abilities[Stamina Cost], BD124)</f>
        <v>3</v>
      </c>
      <c r="BG124">
        <f t="shared" ca="1" si="53"/>
        <v>1</v>
      </c>
      <c r="BH124">
        <f t="shared" ca="1" si="54"/>
        <v>3</v>
      </c>
      <c r="BI124">
        <f t="shared" ca="1" si="55"/>
        <v>3</v>
      </c>
      <c r="BJ124">
        <f t="shared" ca="1" si="56"/>
        <v>1</v>
      </c>
      <c r="BK124">
        <f t="shared" ca="1" si="57"/>
        <v>3</v>
      </c>
      <c r="BL124" s="18" cm="1">
        <f t="array" aca="1" ref="BL124" ca="1">INDEX(Abilities[Element ID], $BK124)</f>
        <v>4</v>
      </c>
      <c r="BM124" s="18" cm="1">
        <f t="array" aca="1" ref="BM124" ca="1">INDEX(Abilities[Stamina Cost], $BK124)</f>
        <v>3</v>
      </c>
      <c r="BN124" s="18" cm="1">
        <f t="array" aca="1" ref="BN124" ca="1">INDEX(Abilities[Min Damage], $BK124)</f>
        <v>4</v>
      </c>
      <c r="BO124" s="18" cm="1">
        <f t="array" aca="1" ref="BO124" ca="1">INDEX(Abilities[Max Damage], $BK124)</f>
        <v>8</v>
      </c>
      <c r="BP124" s="14">
        <f t="shared" ca="1" si="58"/>
        <v>3.1970493021844173</v>
      </c>
      <c r="BQ124" t="str" cm="1">
        <f t="array" aca="1" ref="BQ124" ca="1">INDEX(Abilities[Special Effect], BK124)</f>
        <v>Fortify</v>
      </c>
      <c r="BR124" t="b" cm="1">
        <f t="array" aca="1" ref="BR124" ca="1">RAND() &lt;INDEX(Abilities[Effect Chance], BK124)*AZ124/100</f>
        <v>1</v>
      </c>
      <c r="BS124" t="str">
        <f t="shared" ca="1" si="59"/>
        <v>Fortify</v>
      </c>
      <c r="BT124" s="14">
        <f t="shared" ca="1" si="60"/>
        <v>3.1970493021844173</v>
      </c>
      <c r="BU124" t="b">
        <f t="shared" ca="1" si="61"/>
        <v>0</v>
      </c>
      <c r="BV124" t="b">
        <f ca="1">AND(BU124, AS124=COUNTA(Parties[Opponent Party]))</f>
        <v>0</v>
      </c>
      <c r="BW124" s="14" cm="1">
        <f t="array" aca="1" ref="BW124" ca="1">INDEX(ElementMultiplier, AA124, BA124)*100/AY124</f>
        <v>1.1811023622047243</v>
      </c>
      <c r="BX124" s="18">
        <f t="shared" ca="1" si="35"/>
        <v>28</v>
      </c>
      <c r="BY124" s="18">
        <f t="shared" ca="1" si="36"/>
        <v>141</v>
      </c>
      <c r="BZ124" s="18">
        <f t="shared" ca="1" si="62"/>
        <v>129</v>
      </c>
      <c r="CA124" s="18">
        <f t="shared" ca="1" si="63"/>
        <v>70</v>
      </c>
      <c r="CB124" s="18">
        <f t="shared" ca="1" si="64"/>
        <v>140</v>
      </c>
      <c r="CC124" s="18">
        <f t="shared" ca="1" si="65"/>
        <v>100</v>
      </c>
      <c r="CD124" t="str">
        <f t="shared" ca="1" si="66"/>
        <v/>
      </c>
    </row>
    <row r="125" spans="6:82" x14ac:dyDescent="0.25">
      <c r="H125">
        <f t="shared" ca="1" si="37"/>
        <v>1</v>
      </c>
      <c r="I125" cm="1">
        <f t="array" aca="1" ref="I125" ca="1">IF(H125=H124, I124, INDEX(Parties[Player ID], H125))</f>
        <v>5</v>
      </c>
      <c r="J125" t="str" cm="1">
        <f t="array" aca="1" ref="J125" ca="1">IF(I125=I124,J124, INDEX(Monsters[Name], I125))</f>
        <v>Gunome</v>
      </c>
      <c r="K125" cm="1">
        <f t="array" aca="1" ref="K125" ca="1">IF(AND($H125=$H124, CD124=""), AN124, INDEX(Monsters[Health], $I125))</f>
        <v>61</v>
      </c>
      <c r="L125" cm="1">
        <f t="array" aca="1" ref="L125" ca="1">IF(AND($H125=$H124, $CD124=""), AO124, INDEX(Monsters[Stamina], $I125))</f>
        <v>93</v>
      </c>
      <c r="M125" s="18" cm="1">
        <f t="array" aca="1" ref="M125" ca="1">IF(AND($H125=$H124, $CD124=""), AP124, INDEX(Monsters[Attack], $I125))</f>
        <v>165</v>
      </c>
      <c r="N125" s="18" cm="1">
        <f t="array" aca="1" ref="N125" ca="1">IF(AND($H125=$H124, $CD124=""), AQ124, INDEX(Monsters[Defense], $I125))</f>
        <v>125</v>
      </c>
      <c r="O125" s="18" cm="1">
        <f t="array" aca="1" ref="O125" ca="1">IF(AND($H125=$H124, $CD124=""), AR124, INDEX(Monsters[Luck], $I125))</f>
        <v>110</v>
      </c>
      <c r="P125" cm="1">
        <f t="array" aca="1" ref="P125" ca="1">IF(I125=I124, P124, MATCH(INDEX(Monsters[Element], I125), Elements, 0))</f>
        <v>5</v>
      </c>
      <c r="Q125" s="4" cm="1">
        <f t="array" aca="1" ref="Q125" ca="1">INDEX(Monsters[Chance to Use 2], I125)</f>
        <v>0.4</v>
      </c>
      <c r="R125" cm="1">
        <f t="array" aca="1" ref="R125" ca="1">INDEX(Monsters[Ability 1 ID], I125)</f>
        <v>9</v>
      </c>
      <c r="S125" cm="1">
        <f t="array" aca="1" ref="S125" ca="1">INDEX(Monsters[Ability 2 ID], I125)</f>
        <v>10</v>
      </c>
      <c r="T125" cm="1">
        <f t="array" aca="1" ref="T125" ca="1">INDEX(Abilities[Stamina Cost], R125)</f>
        <v>5</v>
      </c>
      <c r="U125" cm="1">
        <f t="array" aca="1" ref="U125" ca="1">INDEX(Abilities[Stamina Cost], S125)</f>
        <v>12</v>
      </c>
      <c r="V125">
        <f t="shared" ca="1" si="38"/>
        <v>1</v>
      </c>
      <c r="W125">
        <f t="shared" ca="1" si="39"/>
        <v>5</v>
      </c>
      <c r="X125">
        <f t="shared" ca="1" si="40"/>
        <v>12</v>
      </c>
      <c r="Y125">
        <f t="shared" ca="1" si="41"/>
        <v>1</v>
      </c>
      <c r="Z125">
        <f t="shared" ca="1" si="42"/>
        <v>9</v>
      </c>
      <c r="AA125" s="18" cm="1">
        <f t="array" aca="1" ref="AA125" ca="1">INDEX(Abilities[Element ID], $Z125)</f>
        <v>5</v>
      </c>
      <c r="AB125" s="18" cm="1">
        <f t="array" aca="1" ref="AB125" ca="1">INDEX(Abilities[Stamina Cost], $Z125)</f>
        <v>5</v>
      </c>
      <c r="AC125" s="18" cm="1">
        <f t="array" aca="1" ref="AC125" ca="1">INDEX(Abilities[Min Damage], $Z125)</f>
        <v>11</v>
      </c>
      <c r="AD125" s="18" cm="1">
        <f t="array" aca="1" ref="AD125" ca="1">INDEX(Abilities[Max Damage], $Z125)</f>
        <v>16</v>
      </c>
      <c r="AE125" s="14">
        <f t="shared" ca="1" si="43"/>
        <v>21.210653974944407</v>
      </c>
      <c r="AF125" t="str" cm="1">
        <f t="array" aca="1" ref="AF125" ca="1">INDEX(Abilities[Special Effect], Z125)</f>
        <v>Vampire</v>
      </c>
      <c r="AG125" t="b" cm="1">
        <f t="array" aca="1" ref="AG125" ca="1">RAND() &lt;INDEX(Abilities[Effect Chance], Z125)*O125/100</f>
        <v>1</v>
      </c>
      <c r="AH125" t="str">
        <f t="shared" ca="1" si="44"/>
        <v>Vampire</v>
      </c>
      <c r="AI125" s="14">
        <f t="shared" ca="1" si="45"/>
        <v>21.210653974944407</v>
      </c>
      <c r="AJ125" t="b">
        <f t="shared" ca="1" si="46"/>
        <v>0</v>
      </c>
      <c r="AK125" t="b">
        <f ca="1">AND(AJ125, H125=COUNTA(Parties[Player Party]))</f>
        <v>0</v>
      </c>
      <c r="AL125" s="14" cm="1">
        <f t="array" aca="1" ref="AL125" ca="1">INDEX(ElementMultiplier, BL125, P125)*100/N125</f>
        <v>0.8</v>
      </c>
      <c r="AM125" s="14">
        <f t="shared" ca="1" si="34"/>
        <v>9</v>
      </c>
      <c r="AN125" s="18">
        <f t="shared" ca="1" si="47"/>
        <v>63.5</v>
      </c>
      <c r="AO125" s="18">
        <f t="shared" ca="1" si="48"/>
        <v>88</v>
      </c>
      <c r="AP125" s="18">
        <f t="shared" ca="1" si="49"/>
        <v>165</v>
      </c>
      <c r="AQ125" s="18">
        <f t="shared" ca="1" si="50"/>
        <v>113</v>
      </c>
      <c r="AR125" s="18">
        <f t="shared" ca="1" si="51"/>
        <v>110</v>
      </c>
      <c r="AS125">
        <f t="shared" ca="1" si="52"/>
        <v>1</v>
      </c>
      <c r="AT125" cm="1">
        <f t="array" aca="1" ref="AT125" ca="1">IF(AS125=AS124, AT124, INDEX(Parties[Opponent ID], AS125))</f>
        <v>12</v>
      </c>
      <c r="AU125" t="str" cm="1">
        <f t="array" aca="1" ref="AU125" ca="1">IF(AT125=AT124,AU124, INDEX(Monsters[Name], AT125))</f>
        <v>Gmooose</v>
      </c>
      <c r="AV125" cm="1">
        <f t="array" aca="1" ref="AV125" ca="1">IF(AND($AS125=$AS124, $CD124=""), BY124, INDEX(Monsters[Health], $AT125))</f>
        <v>141</v>
      </c>
      <c r="AW125" cm="1">
        <f t="array" aca="1" ref="AW125" ca="1">IF(AND($AS125=$AS124, $CD124=""), BZ124, INDEX(Monsters[Stamina], $AT125))</f>
        <v>129</v>
      </c>
      <c r="AX125" s="18" cm="1">
        <f t="array" aca="1" ref="AX125" ca="1">IF(AND($AS125=$AS124, $CD124=""), CA124, INDEX(Monsters[Attack], $AT125))</f>
        <v>70</v>
      </c>
      <c r="AY125" s="18" cm="1">
        <f t="array" aca="1" ref="AY125" ca="1">IF(AND($AS125=$AS124, $CD124=""), CB124, INDEX(Monsters[Defense], $AT125))</f>
        <v>140</v>
      </c>
      <c r="AZ125" s="18" cm="1">
        <f t="array" aca="1" ref="AZ125" ca="1">IF(AND($AS125=$AS124, $CD124=""), CC124, INDEX(Monsters[Luck], $AT125))</f>
        <v>100</v>
      </c>
      <c r="BA125" cm="1">
        <f t="array" aca="1" ref="BA125" ca="1">IF(AT125=AT124, BA124, MATCH(INDEX(Monsters[Element], AT125), Elements, 0))</f>
        <v>4</v>
      </c>
      <c r="BB125" s="4" cm="1">
        <f t="array" aca="1" ref="BB125" ca="1">INDEX(Monsters[Chance to Use 2], AT125)</f>
        <v>0.19999999999999996</v>
      </c>
      <c r="BC125" cm="1">
        <f t="array" aca="1" ref="BC125" ca="1">INDEX(Monsters[Ability 1 ID], AT125)</f>
        <v>3</v>
      </c>
      <c r="BD125" cm="1">
        <f t="array" aca="1" ref="BD125" ca="1">INDEX(Monsters[Ability 2 ID], AT125)</f>
        <v>2</v>
      </c>
      <c r="BE125" cm="1">
        <f t="array" aca="1" ref="BE125" ca="1">INDEX(Abilities[Stamina Cost], BC125)</f>
        <v>3</v>
      </c>
      <c r="BF125" cm="1">
        <f t="array" aca="1" ref="BF125" ca="1">INDEX(Abilities[Stamina Cost], BD125)</f>
        <v>3</v>
      </c>
      <c r="BG125">
        <f t="shared" ca="1" si="53"/>
        <v>1</v>
      </c>
      <c r="BH125">
        <f t="shared" ca="1" si="54"/>
        <v>3</v>
      </c>
      <c r="BI125">
        <f t="shared" ca="1" si="55"/>
        <v>3</v>
      </c>
      <c r="BJ125">
        <f t="shared" ca="1" si="56"/>
        <v>2</v>
      </c>
      <c r="BK125">
        <f t="shared" ca="1" si="57"/>
        <v>2</v>
      </c>
      <c r="BL125" s="18" cm="1">
        <f t="array" aca="1" ref="BL125" ca="1">INDEX(Abilities[Element ID], $BK125)</f>
        <v>1</v>
      </c>
      <c r="BM125" s="18" cm="1">
        <f t="array" aca="1" ref="BM125" ca="1">INDEX(Abilities[Stamina Cost], $BK125)</f>
        <v>3</v>
      </c>
      <c r="BN125" s="18" cm="1">
        <f t="array" aca="1" ref="BN125" ca="1">INDEX(Abilities[Min Damage], $BK125)</f>
        <v>8</v>
      </c>
      <c r="BO125" s="18" cm="1">
        <f t="array" aca="1" ref="BO125" ca="1">INDEX(Abilities[Max Damage], $BK125)</f>
        <v>13</v>
      </c>
      <c r="BP125" s="14">
        <f t="shared" ca="1" si="58"/>
        <v>8.5602812374884003</v>
      </c>
      <c r="BQ125" t="str" cm="1">
        <f t="array" aca="1" ref="BQ125" ca="1">INDEX(Abilities[Special Effect], BK125)</f>
        <v>Sunder</v>
      </c>
      <c r="BR125" t="b" cm="1">
        <f t="array" aca="1" ref="BR125" ca="1">RAND() &lt;INDEX(Abilities[Effect Chance], BK125)*AZ125/100</f>
        <v>1</v>
      </c>
      <c r="BS125" t="str">
        <f t="shared" ca="1" si="59"/>
        <v>Sunder</v>
      </c>
      <c r="BT125" s="14">
        <f t="shared" ca="1" si="60"/>
        <v>8.5602812374884003</v>
      </c>
      <c r="BU125" t="b">
        <f t="shared" ca="1" si="61"/>
        <v>0</v>
      </c>
      <c r="BV125" t="b">
        <f ca="1">AND(BU125, AS125=COUNTA(Parties[Opponent Party]))</f>
        <v>0</v>
      </c>
      <c r="BW125" s="14" cm="1">
        <f t="array" aca="1" ref="BW125" ca="1">INDEX(ElementMultiplier, AA125, BA125)*100/AY125</f>
        <v>1.0714285714285714</v>
      </c>
      <c r="BX125" s="18">
        <f t="shared" ca="1" si="35"/>
        <v>23</v>
      </c>
      <c r="BY125" s="18">
        <f t="shared" ca="1" si="36"/>
        <v>118</v>
      </c>
      <c r="BZ125" s="18">
        <f t="shared" ca="1" si="62"/>
        <v>126</v>
      </c>
      <c r="CA125" s="18">
        <f t="shared" ca="1" si="63"/>
        <v>70</v>
      </c>
      <c r="CB125" s="18">
        <f t="shared" ca="1" si="64"/>
        <v>140</v>
      </c>
      <c r="CC125" s="18">
        <f t="shared" ca="1" si="65"/>
        <v>100</v>
      </c>
      <c r="CD125" t="str">
        <f t="shared" ca="1" si="66"/>
        <v/>
      </c>
    </row>
    <row r="126" spans="6:82" x14ac:dyDescent="0.25">
      <c r="H126">
        <f t="shared" ca="1" si="37"/>
        <v>1</v>
      </c>
      <c r="I126" cm="1">
        <f t="array" aca="1" ref="I126" ca="1">IF(H126=H125, I125, INDEX(Parties[Player ID], H126))</f>
        <v>5</v>
      </c>
      <c r="J126" t="str" cm="1">
        <f t="array" aca="1" ref="J126" ca="1">IF(I126=I125,J125, INDEX(Monsters[Name], I126))</f>
        <v>Gunome</v>
      </c>
      <c r="K126" cm="1">
        <f t="array" aca="1" ref="K126" ca="1">IF(AND($H126=$H125, CD125=""), AN125, INDEX(Monsters[Health], $I126))</f>
        <v>63.5</v>
      </c>
      <c r="L126" cm="1">
        <f t="array" aca="1" ref="L126" ca="1">IF(AND($H126=$H125, $CD125=""), AO125, INDEX(Monsters[Stamina], $I126))</f>
        <v>88</v>
      </c>
      <c r="M126" s="18" cm="1">
        <f t="array" aca="1" ref="M126" ca="1">IF(AND($H126=$H125, $CD125=""), AP125, INDEX(Monsters[Attack], $I126))</f>
        <v>165</v>
      </c>
      <c r="N126" s="18" cm="1">
        <f t="array" aca="1" ref="N126" ca="1">IF(AND($H126=$H125, $CD125=""), AQ125, INDEX(Monsters[Defense], $I126))</f>
        <v>113</v>
      </c>
      <c r="O126" s="18" cm="1">
        <f t="array" aca="1" ref="O126" ca="1">IF(AND($H126=$H125, $CD125=""), AR125, INDEX(Monsters[Luck], $I126))</f>
        <v>110</v>
      </c>
      <c r="P126" cm="1">
        <f t="array" aca="1" ref="P126" ca="1">IF(I126=I125, P125, MATCH(INDEX(Monsters[Element], I126), Elements, 0))</f>
        <v>5</v>
      </c>
      <c r="Q126" s="4" cm="1">
        <f t="array" aca="1" ref="Q126" ca="1">INDEX(Monsters[Chance to Use 2], I126)</f>
        <v>0.4</v>
      </c>
      <c r="R126" cm="1">
        <f t="array" aca="1" ref="R126" ca="1">INDEX(Monsters[Ability 1 ID], I126)</f>
        <v>9</v>
      </c>
      <c r="S126" cm="1">
        <f t="array" aca="1" ref="S126" ca="1">INDEX(Monsters[Ability 2 ID], I126)</f>
        <v>10</v>
      </c>
      <c r="T126" cm="1">
        <f t="array" aca="1" ref="T126" ca="1">INDEX(Abilities[Stamina Cost], R126)</f>
        <v>5</v>
      </c>
      <c r="U126" cm="1">
        <f t="array" aca="1" ref="U126" ca="1">INDEX(Abilities[Stamina Cost], S126)</f>
        <v>12</v>
      </c>
      <c r="V126">
        <f t="shared" ca="1" si="38"/>
        <v>1</v>
      </c>
      <c r="W126">
        <f t="shared" ca="1" si="39"/>
        <v>5</v>
      </c>
      <c r="X126">
        <f t="shared" ca="1" si="40"/>
        <v>12</v>
      </c>
      <c r="Y126">
        <f t="shared" ca="1" si="41"/>
        <v>2</v>
      </c>
      <c r="Z126">
        <f t="shared" ca="1" si="42"/>
        <v>10</v>
      </c>
      <c r="AA126" s="18" cm="1">
        <f t="array" aca="1" ref="AA126" ca="1">INDEX(Abilities[Element ID], $Z126)</f>
        <v>5</v>
      </c>
      <c r="AB126" s="18" cm="1">
        <f t="array" aca="1" ref="AB126" ca="1">INDEX(Abilities[Stamina Cost], $Z126)</f>
        <v>12</v>
      </c>
      <c r="AC126" s="18" cm="1">
        <f t="array" aca="1" ref="AC126" ca="1">INDEX(Abilities[Min Damage], $Z126)</f>
        <v>4</v>
      </c>
      <c r="AD126" s="18" cm="1">
        <f t="array" aca="1" ref="AD126" ca="1">INDEX(Abilities[Max Damage], $Z126)</f>
        <v>10</v>
      </c>
      <c r="AE126" s="14">
        <f t="shared" ca="1" si="43"/>
        <v>12.099391307795393</v>
      </c>
      <c r="AF126" t="str" cm="1">
        <f t="array" aca="1" ref="AF126" ca="1">INDEX(Abilities[Special Effect], Z126)</f>
        <v>Focus</v>
      </c>
      <c r="AG126" t="b" cm="1">
        <f t="array" aca="1" ref="AG126" ca="1">RAND() &lt;INDEX(Abilities[Effect Chance], Z126)*O126/100</f>
        <v>0</v>
      </c>
      <c r="AH126" t="str">
        <f t="shared" ca="1" si="44"/>
        <v/>
      </c>
      <c r="AI126" s="14">
        <f t="shared" ca="1" si="45"/>
        <v>12.099391307795393</v>
      </c>
      <c r="AJ126" t="b">
        <f t="shared" ca="1" si="46"/>
        <v>0</v>
      </c>
      <c r="AK126" t="b">
        <f ca="1">AND(AJ126, H126=COUNTA(Parties[Player Party]))</f>
        <v>0</v>
      </c>
      <c r="AL126" s="14" cm="1">
        <f t="array" aca="1" ref="AL126" ca="1">INDEX(ElementMultiplier, BL126, P126)*100/N126</f>
        <v>0.88495575221238942</v>
      </c>
      <c r="AM126" s="14">
        <f t="shared" ca="1" si="34"/>
        <v>7</v>
      </c>
      <c r="AN126" s="18">
        <f t="shared" ca="1" si="47"/>
        <v>56.5</v>
      </c>
      <c r="AO126" s="18">
        <f t="shared" ca="1" si="48"/>
        <v>76</v>
      </c>
      <c r="AP126" s="18">
        <f t="shared" ca="1" si="49"/>
        <v>165</v>
      </c>
      <c r="AQ126" s="18">
        <f t="shared" ca="1" si="50"/>
        <v>102</v>
      </c>
      <c r="AR126" s="18">
        <f t="shared" ca="1" si="51"/>
        <v>110</v>
      </c>
      <c r="AS126">
        <f t="shared" ca="1" si="52"/>
        <v>1</v>
      </c>
      <c r="AT126" cm="1">
        <f t="array" aca="1" ref="AT126" ca="1">IF(AS126=AS125, AT125, INDEX(Parties[Opponent ID], AS126))</f>
        <v>12</v>
      </c>
      <c r="AU126" t="str" cm="1">
        <f t="array" aca="1" ref="AU126" ca="1">IF(AT126=AT125,AU125, INDEX(Monsters[Name], AT126))</f>
        <v>Gmooose</v>
      </c>
      <c r="AV126" cm="1">
        <f t="array" aca="1" ref="AV126" ca="1">IF(AND($AS126=$AS125, $CD125=""), BY125, INDEX(Monsters[Health], $AT126))</f>
        <v>118</v>
      </c>
      <c r="AW126" cm="1">
        <f t="array" aca="1" ref="AW126" ca="1">IF(AND($AS126=$AS125, $CD125=""), BZ125, INDEX(Monsters[Stamina], $AT126))</f>
        <v>126</v>
      </c>
      <c r="AX126" s="18" cm="1">
        <f t="array" aca="1" ref="AX126" ca="1">IF(AND($AS126=$AS125, $CD125=""), CA125, INDEX(Monsters[Attack], $AT126))</f>
        <v>70</v>
      </c>
      <c r="AY126" s="18" cm="1">
        <f t="array" aca="1" ref="AY126" ca="1">IF(AND($AS126=$AS125, $CD125=""), CB125, INDEX(Monsters[Defense], $AT126))</f>
        <v>140</v>
      </c>
      <c r="AZ126" s="18" cm="1">
        <f t="array" aca="1" ref="AZ126" ca="1">IF(AND($AS126=$AS125, $CD125=""), CC125, INDEX(Monsters[Luck], $AT126))</f>
        <v>100</v>
      </c>
      <c r="BA126" cm="1">
        <f t="array" aca="1" ref="BA126" ca="1">IF(AT126=AT125, BA125, MATCH(INDEX(Monsters[Element], AT126), Elements, 0))</f>
        <v>4</v>
      </c>
      <c r="BB126" s="4" cm="1">
        <f t="array" aca="1" ref="BB126" ca="1">INDEX(Monsters[Chance to Use 2], AT126)</f>
        <v>0.19999999999999996</v>
      </c>
      <c r="BC126" cm="1">
        <f t="array" aca="1" ref="BC126" ca="1">INDEX(Monsters[Ability 1 ID], AT126)</f>
        <v>3</v>
      </c>
      <c r="BD126" cm="1">
        <f t="array" aca="1" ref="BD126" ca="1">INDEX(Monsters[Ability 2 ID], AT126)</f>
        <v>2</v>
      </c>
      <c r="BE126" cm="1">
        <f t="array" aca="1" ref="BE126" ca="1">INDEX(Abilities[Stamina Cost], BC126)</f>
        <v>3</v>
      </c>
      <c r="BF126" cm="1">
        <f t="array" aca="1" ref="BF126" ca="1">INDEX(Abilities[Stamina Cost], BD126)</f>
        <v>3</v>
      </c>
      <c r="BG126">
        <f t="shared" ca="1" si="53"/>
        <v>1</v>
      </c>
      <c r="BH126">
        <f t="shared" ca="1" si="54"/>
        <v>3</v>
      </c>
      <c r="BI126">
        <f t="shared" ca="1" si="55"/>
        <v>3</v>
      </c>
      <c r="BJ126">
        <f t="shared" ca="1" si="56"/>
        <v>2</v>
      </c>
      <c r="BK126">
        <f t="shared" ca="1" si="57"/>
        <v>2</v>
      </c>
      <c r="BL126" s="18" cm="1">
        <f t="array" aca="1" ref="BL126" ca="1">INDEX(Abilities[Element ID], $BK126)</f>
        <v>1</v>
      </c>
      <c r="BM126" s="18" cm="1">
        <f t="array" aca="1" ref="BM126" ca="1">INDEX(Abilities[Stamina Cost], $BK126)</f>
        <v>3</v>
      </c>
      <c r="BN126" s="18" cm="1">
        <f t="array" aca="1" ref="BN126" ca="1">INDEX(Abilities[Min Damage], $BK126)</f>
        <v>8</v>
      </c>
      <c r="BO126" s="18" cm="1">
        <f t="array" aca="1" ref="BO126" ca="1">INDEX(Abilities[Max Damage], $BK126)</f>
        <v>13</v>
      </c>
      <c r="BP126" s="14">
        <f t="shared" ca="1" si="58"/>
        <v>6.980163569102535</v>
      </c>
      <c r="BQ126" t="str" cm="1">
        <f t="array" aca="1" ref="BQ126" ca="1">INDEX(Abilities[Special Effect], BK126)</f>
        <v>Sunder</v>
      </c>
      <c r="BR126" t="b" cm="1">
        <f t="array" aca="1" ref="BR126" ca="1">RAND() &lt;INDEX(Abilities[Effect Chance], BK126)*AZ126/100</f>
        <v>1</v>
      </c>
      <c r="BS126" t="str">
        <f t="shared" ca="1" si="59"/>
        <v>Sunder</v>
      </c>
      <c r="BT126" s="14">
        <f t="shared" ca="1" si="60"/>
        <v>6.980163569102535</v>
      </c>
      <c r="BU126" t="b">
        <f t="shared" ca="1" si="61"/>
        <v>0</v>
      </c>
      <c r="BV126" t="b">
        <f ca="1">AND(BU126, AS126=COUNTA(Parties[Opponent Party]))</f>
        <v>0</v>
      </c>
      <c r="BW126" s="14" cm="1">
        <f t="array" aca="1" ref="BW126" ca="1">INDEX(ElementMultiplier, AA126, BA126)*100/AY126</f>
        <v>1.0714285714285714</v>
      </c>
      <c r="BX126" s="18">
        <f t="shared" ca="1" si="35"/>
        <v>13</v>
      </c>
      <c r="BY126" s="18">
        <f t="shared" ca="1" si="36"/>
        <v>105</v>
      </c>
      <c r="BZ126" s="18">
        <f t="shared" ca="1" si="62"/>
        <v>123</v>
      </c>
      <c r="CA126" s="18">
        <f t="shared" ca="1" si="63"/>
        <v>70</v>
      </c>
      <c r="CB126" s="18">
        <f t="shared" ca="1" si="64"/>
        <v>140</v>
      </c>
      <c r="CC126" s="18">
        <f t="shared" ca="1" si="65"/>
        <v>100</v>
      </c>
      <c r="CD126" t="str">
        <f t="shared" ca="1" si="66"/>
        <v/>
      </c>
    </row>
    <row r="127" spans="6:82" x14ac:dyDescent="0.25">
      <c r="H127">
        <f t="shared" ca="1" si="37"/>
        <v>1</v>
      </c>
      <c r="I127" cm="1">
        <f t="array" aca="1" ref="I127" ca="1">IF(H127=H126, I126, INDEX(Parties[Player ID], H127))</f>
        <v>5</v>
      </c>
      <c r="J127" t="str" cm="1">
        <f t="array" aca="1" ref="J127" ca="1">IF(I127=I126,J126, INDEX(Monsters[Name], I127))</f>
        <v>Gunome</v>
      </c>
      <c r="K127" cm="1">
        <f t="array" aca="1" ref="K127" ca="1">IF(AND($H127=$H126, CD126=""), AN126, INDEX(Monsters[Health], $I127))</f>
        <v>56.5</v>
      </c>
      <c r="L127" cm="1">
        <f t="array" aca="1" ref="L127" ca="1">IF(AND($H127=$H126, $CD126=""), AO126, INDEX(Monsters[Stamina], $I127))</f>
        <v>76</v>
      </c>
      <c r="M127" s="18" cm="1">
        <f t="array" aca="1" ref="M127" ca="1">IF(AND($H127=$H126, $CD126=""), AP126, INDEX(Monsters[Attack], $I127))</f>
        <v>165</v>
      </c>
      <c r="N127" s="18" cm="1">
        <f t="array" aca="1" ref="N127" ca="1">IF(AND($H127=$H126, $CD126=""), AQ126, INDEX(Monsters[Defense], $I127))</f>
        <v>102</v>
      </c>
      <c r="O127" s="18" cm="1">
        <f t="array" aca="1" ref="O127" ca="1">IF(AND($H127=$H126, $CD126=""), AR126, INDEX(Monsters[Luck], $I127))</f>
        <v>110</v>
      </c>
      <c r="P127" cm="1">
        <f t="array" aca="1" ref="P127" ca="1">IF(I127=I126, P126, MATCH(INDEX(Monsters[Element], I127), Elements, 0))</f>
        <v>5</v>
      </c>
      <c r="Q127" s="4" cm="1">
        <f t="array" aca="1" ref="Q127" ca="1">INDEX(Monsters[Chance to Use 2], I127)</f>
        <v>0.4</v>
      </c>
      <c r="R127" cm="1">
        <f t="array" aca="1" ref="R127" ca="1">INDEX(Monsters[Ability 1 ID], I127)</f>
        <v>9</v>
      </c>
      <c r="S127" cm="1">
        <f t="array" aca="1" ref="S127" ca="1">INDEX(Monsters[Ability 2 ID], I127)</f>
        <v>10</v>
      </c>
      <c r="T127" cm="1">
        <f t="array" aca="1" ref="T127" ca="1">INDEX(Abilities[Stamina Cost], R127)</f>
        <v>5</v>
      </c>
      <c r="U127" cm="1">
        <f t="array" aca="1" ref="U127" ca="1">INDEX(Abilities[Stamina Cost], S127)</f>
        <v>12</v>
      </c>
      <c r="V127">
        <f t="shared" ca="1" si="38"/>
        <v>1</v>
      </c>
      <c r="W127">
        <f t="shared" ca="1" si="39"/>
        <v>5</v>
      </c>
      <c r="X127">
        <f t="shared" ca="1" si="40"/>
        <v>12</v>
      </c>
      <c r="Y127">
        <f t="shared" ca="1" si="41"/>
        <v>2</v>
      </c>
      <c r="Z127">
        <f t="shared" ca="1" si="42"/>
        <v>10</v>
      </c>
      <c r="AA127" s="18" cm="1">
        <f t="array" aca="1" ref="AA127" ca="1">INDEX(Abilities[Element ID], $Z127)</f>
        <v>5</v>
      </c>
      <c r="AB127" s="18" cm="1">
        <f t="array" aca="1" ref="AB127" ca="1">INDEX(Abilities[Stamina Cost], $Z127)</f>
        <v>12</v>
      </c>
      <c r="AC127" s="18" cm="1">
        <f t="array" aca="1" ref="AC127" ca="1">INDEX(Abilities[Min Damage], $Z127)</f>
        <v>4</v>
      </c>
      <c r="AD127" s="18" cm="1">
        <f t="array" aca="1" ref="AD127" ca="1">INDEX(Abilities[Max Damage], $Z127)</f>
        <v>10</v>
      </c>
      <c r="AE127" s="14">
        <f t="shared" ca="1" si="43"/>
        <v>8.6552613058388914</v>
      </c>
      <c r="AF127" t="str" cm="1">
        <f t="array" aca="1" ref="AF127" ca="1">INDEX(Abilities[Special Effect], Z127)</f>
        <v>Focus</v>
      </c>
      <c r="AG127" t="b" cm="1">
        <f t="array" aca="1" ref="AG127" ca="1">RAND() &lt;INDEX(Abilities[Effect Chance], Z127)*O127/100</f>
        <v>1</v>
      </c>
      <c r="AH127" t="str">
        <f t="shared" ca="1" si="44"/>
        <v>Focus</v>
      </c>
      <c r="AI127" s="14">
        <f t="shared" ca="1" si="45"/>
        <v>8.6552613058388914</v>
      </c>
      <c r="AJ127" t="b">
        <f t="shared" ca="1" si="46"/>
        <v>0</v>
      </c>
      <c r="AK127" t="b">
        <f ca="1">AND(AJ127, H127=COUNTA(Parties[Player Party]))</f>
        <v>0</v>
      </c>
      <c r="AL127" s="14" cm="1">
        <f t="array" aca="1" ref="AL127" ca="1">INDEX(ElementMultiplier, BL127, P127)*100/N127</f>
        <v>0.98039215686274506</v>
      </c>
      <c r="AM127" s="14">
        <f t="shared" ca="1" si="34"/>
        <v>8</v>
      </c>
      <c r="AN127" s="18">
        <f t="shared" ca="1" si="47"/>
        <v>48.5</v>
      </c>
      <c r="AO127" s="18">
        <f t="shared" ca="1" si="48"/>
        <v>64</v>
      </c>
      <c r="AP127" s="18">
        <f t="shared" ca="1" si="49"/>
        <v>182</v>
      </c>
      <c r="AQ127" s="18">
        <f t="shared" ca="1" si="50"/>
        <v>92</v>
      </c>
      <c r="AR127" s="18">
        <f t="shared" ca="1" si="51"/>
        <v>110</v>
      </c>
      <c r="AS127">
        <f t="shared" ca="1" si="52"/>
        <v>1</v>
      </c>
      <c r="AT127" cm="1">
        <f t="array" aca="1" ref="AT127" ca="1">IF(AS127=AS126, AT126, INDEX(Parties[Opponent ID], AS127))</f>
        <v>12</v>
      </c>
      <c r="AU127" t="str" cm="1">
        <f t="array" aca="1" ref="AU127" ca="1">IF(AT127=AT126,AU126, INDEX(Monsters[Name], AT127))</f>
        <v>Gmooose</v>
      </c>
      <c r="AV127" cm="1">
        <f t="array" aca="1" ref="AV127" ca="1">IF(AND($AS127=$AS126, $CD126=""), BY126, INDEX(Monsters[Health], $AT127))</f>
        <v>105</v>
      </c>
      <c r="AW127" cm="1">
        <f t="array" aca="1" ref="AW127" ca="1">IF(AND($AS127=$AS126, $CD126=""), BZ126, INDEX(Monsters[Stamina], $AT127))</f>
        <v>123</v>
      </c>
      <c r="AX127" s="18" cm="1">
        <f t="array" aca="1" ref="AX127" ca="1">IF(AND($AS127=$AS126, $CD126=""), CA126, INDEX(Monsters[Attack], $AT127))</f>
        <v>70</v>
      </c>
      <c r="AY127" s="18" cm="1">
        <f t="array" aca="1" ref="AY127" ca="1">IF(AND($AS127=$AS126, $CD126=""), CB126, INDEX(Monsters[Defense], $AT127))</f>
        <v>140</v>
      </c>
      <c r="AZ127" s="18" cm="1">
        <f t="array" aca="1" ref="AZ127" ca="1">IF(AND($AS127=$AS126, $CD126=""), CC126, INDEX(Monsters[Luck], $AT127))</f>
        <v>100</v>
      </c>
      <c r="BA127" cm="1">
        <f t="array" aca="1" ref="BA127" ca="1">IF(AT127=AT126, BA126, MATCH(INDEX(Monsters[Element], AT127), Elements, 0))</f>
        <v>4</v>
      </c>
      <c r="BB127" s="4" cm="1">
        <f t="array" aca="1" ref="BB127" ca="1">INDEX(Monsters[Chance to Use 2], AT127)</f>
        <v>0.19999999999999996</v>
      </c>
      <c r="BC127" cm="1">
        <f t="array" aca="1" ref="BC127" ca="1">INDEX(Monsters[Ability 1 ID], AT127)</f>
        <v>3</v>
      </c>
      <c r="BD127" cm="1">
        <f t="array" aca="1" ref="BD127" ca="1">INDEX(Monsters[Ability 2 ID], AT127)</f>
        <v>2</v>
      </c>
      <c r="BE127" cm="1">
        <f t="array" aca="1" ref="BE127" ca="1">INDEX(Abilities[Stamina Cost], BC127)</f>
        <v>3</v>
      </c>
      <c r="BF127" cm="1">
        <f t="array" aca="1" ref="BF127" ca="1">INDEX(Abilities[Stamina Cost], BD127)</f>
        <v>3</v>
      </c>
      <c r="BG127">
        <f t="shared" ca="1" si="53"/>
        <v>1</v>
      </c>
      <c r="BH127">
        <f t="shared" ca="1" si="54"/>
        <v>3</v>
      </c>
      <c r="BI127">
        <f t="shared" ca="1" si="55"/>
        <v>3</v>
      </c>
      <c r="BJ127">
        <f t="shared" ca="1" si="56"/>
        <v>2</v>
      </c>
      <c r="BK127">
        <f t="shared" ca="1" si="57"/>
        <v>2</v>
      </c>
      <c r="BL127" s="18" cm="1">
        <f t="array" aca="1" ref="BL127" ca="1">INDEX(Abilities[Element ID], $BK127)</f>
        <v>1</v>
      </c>
      <c r="BM127" s="18" cm="1">
        <f t="array" aca="1" ref="BM127" ca="1">INDEX(Abilities[Stamina Cost], $BK127)</f>
        <v>3</v>
      </c>
      <c r="BN127" s="18" cm="1">
        <f t="array" aca="1" ref="BN127" ca="1">INDEX(Abilities[Min Damage], $BK127)</f>
        <v>8</v>
      </c>
      <c r="BO127" s="18" cm="1">
        <f t="array" aca="1" ref="BO127" ca="1">INDEX(Abilities[Max Damage], $BK127)</f>
        <v>13</v>
      </c>
      <c r="BP127" s="14">
        <f t="shared" ca="1" si="58"/>
        <v>7.6993295077491384</v>
      </c>
      <c r="BQ127" t="str" cm="1">
        <f t="array" aca="1" ref="BQ127" ca="1">INDEX(Abilities[Special Effect], BK127)</f>
        <v>Sunder</v>
      </c>
      <c r="BR127" t="b" cm="1">
        <f t="array" aca="1" ref="BR127" ca="1">RAND() &lt;INDEX(Abilities[Effect Chance], BK127)*AZ127/100</f>
        <v>1</v>
      </c>
      <c r="BS127" t="str">
        <f t="shared" ca="1" si="59"/>
        <v>Sunder</v>
      </c>
      <c r="BT127" s="14">
        <f t="shared" ca="1" si="60"/>
        <v>7.6993295077491384</v>
      </c>
      <c r="BU127" t="b">
        <f t="shared" ca="1" si="61"/>
        <v>0</v>
      </c>
      <c r="BV127" t="b">
        <f ca="1">AND(BU127, AS127=COUNTA(Parties[Opponent Party]))</f>
        <v>0</v>
      </c>
      <c r="BW127" s="14" cm="1">
        <f t="array" aca="1" ref="BW127" ca="1">INDEX(ElementMultiplier, AA127, BA127)*100/AY127</f>
        <v>1.0714285714285714</v>
      </c>
      <c r="BX127" s="18">
        <f t="shared" ca="1" si="35"/>
        <v>9</v>
      </c>
      <c r="BY127" s="18">
        <f t="shared" ca="1" si="36"/>
        <v>96</v>
      </c>
      <c r="BZ127" s="18">
        <f t="shared" ca="1" si="62"/>
        <v>120</v>
      </c>
      <c r="CA127" s="18">
        <f t="shared" ca="1" si="63"/>
        <v>70</v>
      </c>
      <c r="CB127" s="18">
        <f t="shared" ca="1" si="64"/>
        <v>140</v>
      </c>
      <c r="CC127" s="18">
        <f t="shared" ca="1" si="65"/>
        <v>100</v>
      </c>
      <c r="CD127" t="str">
        <f t="shared" ca="1" si="66"/>
        <v/>
      </c>
    </row>
    <row r="128" spans="6:82" x14ac:dyDescent="0.25">
      <c r="H128">
        <f t="shared" ca="1" si="37"/>
        <v>1</v>
      </c>
      <c r="I128" cm="1">
        <f t="array" aca="1" ref="I128" ca="1">IF(H128=H127, I127, INDEX(Parties[Player ID], H128))</f>
        <v>5</v>
      </c>
      <c r="J128" t="str" cm="1">
        <f t="array" aca="1" ref="J128" ca="1">IF(I128=I127,J127, INDEX(Monsters[Name], I128))</f>
        <v>Gunome</v>
      </c>
      <c r="K128" cm="1">
        <f t="array" aca="1" ref="K128" ca="1">IF(AND($H128=$H127, CD127=""), AN127, INDEX(Monsters[Health], $I128))</f>
        <v>48.5</v>
      </c>
      <c r="L128" cm="1">
        <f t="array" aca="1" ref="L128" ca="1">IF(AND($H128=$H127, $CD127=""), AO127, INDEX(Monsters[Stamina], $I128))</f>
        <v>64</v>
      </c>
      <c r="M128" s="18" cm="1">
        <f t="array" aca="1" ref="M128" ca="1">IF(AND($H128=$H127, $CD127=""), AP127, INDEX(Monsters[Attack], $I128))</f>
        <v>182</v>
      </c>
      <c r="N128" s="18" cm="1">
        <f t="array" aca="1" ref="N128" ca="1">IF(AND($H128=$H127, $CD127=""), AQ127, INDEX(Monsters[Defense], $I128))</f>
        <v>92</v>
      </c>
      <c r="O128" s="18" cm="1">
        <f t="array" aca="1" ref="O128" ca="1">IF(AND($H128=$H127, $CD127=""), AR127, INDEX(Monsters[Luck], $I128))</f>
        <v>110</v>
      </c>
      <c r="P128" cm="1">
        <f t="array" aca="1" ref="P128" ca="1">IF(I128=I127, P127, MATCH(INDEX(Monsters[Element], I128), Elements, 0))</f>
        <v>5</v>
      </c>
      <c r="Q128" s="4" cm="1">
        <f t="array" aca="1" ref="Q128" ca="1">INDEX(Monsters[Chance to Use 2], I128)</f>
        <v>0.4</v>
      </c>
      <c r="R128" cm="1">
        <f t="array" aca="1" ref="R128" ca="1">INDEX(Monsters[Ability 1 ID], I128)</f>
        <v>9</v>
      </c>
      <c r="S128" cm="1">
        <f t="array" aca="1" ref="S128" ca="1">INDEX(Monsters[Ability 2 ID], I128)</f>
        <v>10</v>
      </c>
      <c r="T128" cm="1">
        <f t="array" aca="1" ref="T128" ca="1">INDEX(Abilities[Stamina Cost], R128)</f>
        <v>5</v>
      </c>
      <c r="U128" cm="1">
        <f t="array" aca="1" ref="U128" ca="1">INDEX(Abilities[Stamina Cost], S128)</f>
        <v>12</v>
      </c>
      <c r="V128">
        <f t="shared" ca="1" si="38"/>
        <v>1</v>
      </c>
      <c r="W128">
        <f t="shared" ca="1" si="39"/>
        <v>5</v>
      </c>
      <c r="X128">
        <f t="shared" ca="1" si="40"/>
        <v>12</v>
      </c>
      <c r="Y128">
        <f t="shared" ca="1" si="41"/>
        <v>1</v>
      </c>
      <c r="Z128">
        <f t="shared" ca="1" si="42"/>
        <v>9</v>
      </c>
      <c r="AA128" s="18" cm="1">
        <f t="array" aca="1" ref="AA128" ca="1">INDEX(Abilities[Element ID], $Z128)</f>
        <v>5</v>
      </c>
      <c r="AB128" s="18" cm="1">
        <f t="array" aca="1" ref="AB128" ca="1">INDEX(Abilities[Stamina Cost], $Z128)</f>
        <v>5</v>
      </c>
      <c r="AC128" s="18" cm="1">
        <f t="array" aca="1" ref="AC128" ca="1">INDEX(Abilities[Min Damage], $Z128)</f>
        <v>11</v>
      </c>
      <c r="AD128" s="18" cm="1">
        <f t="array" aca="1" ref="AD128" ca="1">INDEX(Abilities[Max Damage], $Z128)</f>
        <v>16</v>
      </c>
      <c r="AE128" s="14">
        <f t="shared" ca="1" si="43"/>
        <v>25.729340392441227</v>
      </c>
      <c r="AF128" t="str" cm="1">
        <f t="array" aca="1" ref="AF128" ca="1">INDEX(Abilities[Special Effect], Z128)</f>
        <v>Vampire</v>
      </c>
      <c r="AG128" t="b" cm="1">
        <f t="array" aca="1" ref="AG128" ca="1">RAND() &lt;INDEX(Abilities[Effect Chance], Z128)*O128/100</f>
        <v>1</v>
      </c>
      <c r="AH128" t="str">
        <f t="shared" ca="1" si="44"/>
        <v>Vampire</v>
      </c>
      <c r="AI128" s="14">
        <f t="shared" ca="1" si="45"/>
        <v>25.729340392441227</v>
      </c>
      <c r="AJ128" t="b">
        <f t="shared" ca="1" si="46"/>
        <v>0</v>
      </c>
      <c r="AK128" t="b">
        <f ca="1">AND(AJ128, H128=COUNTA(Parties[Player Party]))</f>
        <v>0</v>
      </c>
      <c r="AL128" s="14" cm="1">
        <f t="array" aca="1" ref="AL128" ca="1">INDEX(ElementMultiplier, BL128, P128)*100/N128</f>
        <v>1.3586956521739131</v>
      </c>
      <c r="AM128" s="14">
        <f t="shared" ca="1" si="34"/>
        <v>4</v>
      </c>
      <c r="AN128" s="18">
        <f t="shared" ca="1" si="47"/>
        <v>58.5</v>
      </c>
      <c r="AO128" s="18">
        <f t="shared" ca="1" si="48"/>
        <v>59</v>
      </c>
      <c r="AP128" s="18">
        <f t="shared" ca="1" si="49"/>
        <v>182</v>
      </c>
      <c r="AQ128" s="18">
        <f t="shared" ca="1" si="50"/>
        <v>92</v>
      </c>
      <c r="AR128" s="18">
        <f t="shared" ca="1" si="51"/>
        <v>110</v>
      </c>
      <c r="AS128">
        <f t="shared" ca="1" si="52"/>
        <v>1</v>
      </c>
      <c r="AT128" cm="1">
        <f t="array" aca="1" ref="AT128" ca="1">IF(AS128=AS127, AT127, INDEX(Parties[Opponent ID], AS128))</f>
        <v>12</v>
      </c>
      <c r="AU128" t="str" cm="1">
        <f t="array" aca="1" ref="AU128" ca="1">IF(AT128=AT127,AU127, INDEX(Monsters[Name], AT128))</f>
        <v>Gmooose</v>
      </c>
      <c r="AV128" cm="1">
        <f t="array" aca="1" ref="AV128" ca="1">IF(AND($AS128=$AS127, $CD127=""), BY127, INDEX(Monsters[Health], $AT128))</f>
        <v>96</v>
      </c>
      <c r="AW128" cm="1">
        <f t="array" aca="1" ref="AW128" ca="1">IF(AND($AS128=$AS127, $CD127=""), BZ127, INDEX(Monsters[Stamina], $AT128))</f>
        <v>120</v>
      </c>
      <c r="AX128" s="18" cm="1">
        <f t="array" aca="1" ref="AX128" ca="1">IF(AND($AS128=$AS127, $CD127=""), CA127, INDEX(Monsters[Attack], $AT128))</f>
        <v>70</v>
      </c>
      <c r="AY128" s="18" cm="1">
        <f t="array" aca="1" ref="AY128" ca="1">IF(AND($AS128=$AS127, $CD127=""), CB127, INDEX(Monsters[Defense], $AT128))</f>
        <v>140</v>
      </c>
      <c r="AZ128" s="18" cm="1">
        <f t="array" aca="1" ref="AZ128" ca="1">IF(AND($AS128=$AS127, $CD127=""), CC127, INDEX(Monsters[Luck], $AT128))</f>
        <v>100</v>
      </c>
      <c r="BA128" cm="1">
        <f t="array" aca="1" ref="BA128" ca="1">IF(AT128=AT127, BA127, MATCH(INDEX(Monsters[Element], AT128), Elements, 0))</f>
        <v>4</v>
      </c>
      <c r="BB128" s="4" cm="1">
        <f t="array" aca="1" ref="BB128" ca="1">INDEX(Monsters[Chance to Use 2], AT128)</f>
        <v>0.19999999999999996</v>
      </c>
      <c r="BC128" cm="1">
        <f t="array" aca="1" ref="BC128" ca="1">INDEX(Monsters[Ability 1 ID], AT128)</f>
        <v>3</v>
      </c>
      <c r="BD128" cm="1">
        <f t="array" aca="1" ref="BD128" ca="1">INDEX(Monsters[Ability 2 ID], AT128)</f>
        <v>2</v>
      </c>
      <c r="BE128" cm="1">
        <f t="array" aca="1" ref="BE128" ca="1">INDEX(Abilities[Stamina Cost], BC128)</f>
        <v>3</v>
      </c>
      <c r="BF128" cm="1">
        <f t="array" aca="1" ref="BF128" ca="1">INDEX(Abilities[Stamina Cost], BD128)</f>
        <v>3</v>
      </c>
      <c r="BG128">
        <f t="shared" ca="1" si="53"/>
        <v>1</v>
      </c>
      <c r="BH128">
        <f t="shared" ca="1" si="54"/>
        <v>3</v>
      </c>
      <c r="BI128">
        <f t="shared" ca="1" si="55"/>
        <v>3</v>
      </c>
      <c r="BJ128">
        <f t="shared" ca="1" si="56"/>
        <v>1</v>
      </c>
      <c r="BK128">
        <f t="shared" ca="1" si="57"/>
        <v>3</v>
      </c>
      <c r="BL128" s="18" cm="1">
        <f t="array" aca="1" ref="BL128" ca="1">INDEX(Abilities[Element ID], $BK128)</f>
        <v>4</v>
      </c>
      <c r="BM128" s="18" cm="1">
        <f t="array" aca="1" ref="BM128" ca="1">INDEX(Abilities[Stamina Cost], $BK128)</f>
        <v>3</v>
      </c>
      <c r="BN128" s="18" cm="1">
        <f t="array" aca="1" ref="BN128" ca="1">INDEX(Abilities[Min Damage], $BK128)</f>
        <v>4</v>
      </c>
      <c r="BO128" s="18" cm="1">
        <f t="array" aca="1" ref="BO128" ca="1">INDEX(Abilities[Max Damage], $BK128)</f>
        <v>8</v>
      </c>
      <c r="BP128" s="14">
        <f t="shared" ca="1" si="58"/>
        <v>4.2155701886564678</v>
      </c>
      <c r="BQ128" t="str" cm="1">
        <f t="array" aca="1" ref="BQ128" ca="1">INDEX(Abilities[Special Effect], BK128)</f>
        <v>Fortify</v>
      </c>
      <c r="BR128" t="b" cm="1">
        <f t="array" aca="1" ref="BR128" ca="1">RAND() &lt;INDEX(Abilities[Effect Chance], BK128)*AZ128/100</f>
        <v>1</v>
      </c>
      <c r="BS128" t="str">
        <f t="shared" ca="1" si="59"/>
        <v>Fortify</v>
      </c>
      <c r="BT128" s="14">
        <f t="shared" ca="1" si="60"/>
        <v>4.2155701886564678</v>
      </c>
      <c r="BU128" t="b">
        <f t="shared" ca="1" si="61"/>
        <v>0</v>
      </c>
      <c r="BV128" t="b">
        <f ca="1">AND(BU128, AS128=COUNTA(Parties[Opponent Party]))</f>
        <v>0</v>
      </c>
      <c r="BW128" s="14" cm="1">
        <f t="array" aca="1" ref="BW128" ca="1">INDEX(ElementMultiplier, AA128, BA128)*100/AY128</f>
        <v>1.0714285714285714</v>
      </c>
      <c r="BX128" s="18">
        <f t="shared" ca="1" si="35"/>
        <v>28</v>
      </c>
      <c r="BY128" s="18">
        <f t="shared" ca="1" si="36"/>
        <v>68</v>
      </c>
      <c r="BZ128" s="18">
        <f t="shared" ca="1" si="62"/>
        <v>117</v>
      </c>
      <c r="CA128" s="18">
        <f t="shared" ca="1" si="63"/>
        <v>70</v>
      </c>
      <c r="CB128" s="18">
        <f t="shared" ca="1" si="64"/>
        <v>154</v>
      </c>
      <c r="CC128" s="18">
        <f t="shared" ca="1" si="65"/>
        <v>100</v>
      </c>
      <c r="CD128" t="str">
        <f t="shared" ca="1" si="66"/>
        <v/>
      </c>
    </row>
    <row r="129" spans="8:82" x14ac:dyDescent="0.25">
      <c r="H129">
        <f t="shared" ca="1" si="37"/>
        <v>1</v>
      </c>
      <c r="I129" cm="1">
        <f t="array" aca="1" ref="I129" ca="1">IF(H129=H128, I128, INDEX(Parties[Player ID], H129))</f>
        <v>5</v>
      </c>
      <c r="J129" t="str" cm="1">
        <f t="array" aca="1" ref="J129" ca="1">IF(I129=I128,J128, INDEX(Monsters[Name], I129))</f>
        <v>Gunome</v>
      </c>
      <c r="K129" cm="1">
        <f t="array" aca="1" ref="K129" ca="1">IF(AND($H129=$H128, CD128=""), AN128, INDEX(Monsters[Health], $I129))</f>
        <v>58.5</v>
      </c>
      <c r="L129" cm="1">
        <f t="array" aca="1" ref="L129" ca="1">IF(AND($H129=$H128, $CD128=""), AO128, INDEX(Monsters[Stamina], $I129))</f>
        <v>59</v>
      </c>
      <c r="M129" s="18" cm="1">
        <f t="array" aca="1" ref="M129" ca="1">IF(AND($H129=$H128, $CD128=""), AP128, INDEX(Monsters[Attack], $I129))</f>
        <v>182</v>
      </c>
      <c r="N129" s="18" cm="1">
        <f t="array" aca="1" ref="N129" ca="1">IF(AND($H129=$H128, $CD128=""), AQ128, INDEX(Monsters[Defense], $I129))</f>
        <v>92</v>
      </c>
      <c r="O129" s="18" cm="1">
        <f t="array" aca="1" ref="O129" ca="1">IF(AND($H129=$H128, $CD128=""), AR128, INDEX(Monsters[Luck], $I129))</f>
        <v>110</v>
      </c>
      <c r="P129" cm="1">
        <f t="array" aca="1" ref="P129" ca="1">IF(I129=I128, P128, MATCH(INDEX(Monsters[Element], I129), Elements, 0))</f>
        <v>5</v>
      </c>
      <c r="Q129" s="4" cm="1">
        <f t="array" aca="1" ref="Q129" ca="1">INDEX(Monsters[Chance to Use 2], I129)</f>
        <v>0.4</v>
      </c>
      <c r="R129" cm="1">
        <f t="array" aca="1" ref="R129" ca="1">INDEX(Monsters[Ability 1 ID], I129)</f>
        <v>9</v>
      </c>
      <c r="S129" cm="1">
        <f t="array" aca="1" ref="S129" ca="1">INDEX(Monsters[Ability 2 ID], I129)</f>
        <v>10</v>
      </c>
      <c r="T129" cm="1">
        <f t="array" aca="1" ref="T129" ca="1">INDEX(Abilities[Stamina Cost], R129)</f>
        <v>5</v>
      </c>
      <c r="U129" cm="1">
        <f t="array" aca="1" ref="U129" ca="1">INDEX(Abilities[Stamina Cost], S129)</f>
        <v>12</v>
      </c>
      <c r="V129">
        <f t="shared" ca="1" si="38"/>
        <v>1</v>
      </c>
      <c r="W129">
        <f t="shared" ca="1" si="39"/>
        <v>5</v>
      </c>
      <c r="X129">
        <f t="shared" ca="1" si="40"/>
        <v>12</v>
      </c>
      <c r="Y129">
        <f t="shared" ca="1" si="41"/>
        <v>1</v>
      </c>
      <c r="Z129">
        <f t="shared" ca="1" si="42"/>
        <v>9</v>
      </c>
      <c r="AA129" s="18" cm="1">
        <f t="array" aca="1" ref="AA129" ca="1">INDEX(Abilities[Element ID], $Z129)</f>
        <v>5</v>
      </c>
      <c r="AB129" s="18" cm="1">
        <f t="array" aca="1" ref="AB129" ca="1">INDEX(Abilities[Stamina Cost], $Z129)</f>
        <v>5</v>
      </c>
      <c r="AC129" s="18" cm="1">
        <f t="array" aca="1" ref="AC129" ca="1">INDEX(Abilities[Min Damage], $Z129)</f>
        <v>11</v>
      </c>
      <c r="AD129" s="18" cm="1">
        <f t="array" aca="1" ref="AD129" ca="1">INDEX(Abilities[Max Damage], $Z129)</f>
        <v>16</v>
      </c>
      <c r="AE129" s="14">
        <f t="shared" ca="1" si="43"/>
        <v>24.185515049808021</v>
      </c>
      <c r="AF129" t="str" cm="1">
        <f t="array" aca="1" ref="AF129" ca="1">INDEX(Abilities[Special Effect], Z129)</f>
        <v>Vampire</v>
      </c>
      <c r="AG129" t="b" cm="1">
        <f t="array" aca="1" ref="AG129" ca="1">RAND() &lt;INDEX(Abilities[Effect Chance], Z129)*O129/100</f>
        <v>1</v>
      </c>
      <c r="AH129" t="str">
        <f t="shared" ca="1" si="44"/>
        <v>Vampire</v>
      </c>
      <c r="AI129" s="14">
        <f t="shared" ca="1" si="45"/>
        <v>24.185515049808021</v>
      </c>
      <c r="AJ129" t="b">
        <f t="shared" ca="1" si="46"/>
        <v>0</v>
      </c>
      <c r="AK129" t="b">
        <f ca="1">AND(AJ129, H129=COUNTA(Parties[Player Party]))</f>
        <v>0</v>
      </c>
      <c r="AL129" s="14" cm="1">
        <f t="array" aca="1" ref="AL129" ca="1">INDEX(ElementMultiplier, BL129, P129)*100/N129</f>
        <v>1.3586956521739131</v>
      </c>
      <c r="AM129" s="14">
        <f t="shared" ca="1" si="34"/>
        <v>5</v>
      </c>
      <c r="AN129" s="18">
        <f t="shared" ca="1" si="47"/>
        <v>65.5</v>
      </c>
      <c r="AO129" s="18">
        <f t="shared" ca="1" si="48"/>
        <v>54</v>
      </c>
      <c r="AP129" s="18">
        <f t="shared" ca="1" si="49"/>
        <v>182</v>
      </c>
      <c r="AQ129" s="18">
        <f t="shared" ca="1" si="50"/>
        <v>92</v>
      </c>
      <c r="AR129" s="18">
        <f t="shared" ca="1" si="51"/>
        <v>110</v>
      </c>
      <c r="AS129">
        <f t="shared" ca="1" si="52"/>
        <v>1</v>
      </c>
      <c r="AT129" cm="1">
        <f t="array" aca="1" ref="AT129" ca="1">IF(AS129=AS128, AT128, INDEX(Parties[Opponent ID], AS129))</f>
        <v>12</v>
      </c>
      <c r="AU129" t="str" cm="1">
        <f t="array" aca="1" ref="AU129" ca="1">IF(AT129=AT128,AU128, INDEX(Monsters[Name], AT129))</f>
        <v>Gmooose</v>
      </c>
      <c r="AV129" cm="1">
        <f t="array" aca="1" ref="AV129" ca="1">IF(AND($AS129=$AS128, $CD128=""), BY128, INDEX(Monsters[Health], $AT129))</f>
        <v>68</v>
      </c>
      <c r="AW129" cm="1">
        <f t="array" aca="1" ref="AW129" ca="1">IF(AND($AS129=$AS128, $CD128=""), BZ128, INDEX(Monsters[Stamina], $AT129))</f>
        <v>117</v>
      </c>
      <c r="AX129" s="18" cm="1">
        <f t="array" aca="1" ref="AX129" ca="1">IF(AND($AS129=$AS128, $CD128=""), CA128, INDEX(Monsters[Attack], $AT129))</f>
        <v>70</v>
      </c>
      <c r="AY129" s="18" cm="1">
        <f t="array" aca="1" ref="AY129" ca="1">IF(AND($AS129=$AS128, $CD128=""), CB128, INDEX(Monsters[Defense], $AT129))</f>
        <v>154</v>
      </c>
      <c r="AZ129" s="18" cm="1">
        <f t="array" aca="1" ref="AZ129" ca="1">IF(AND($AS129=$AS128, $CD128=""), CC128, INDEX(Monsters[Luck], $AT129))</f>
        <v>100</v>
      </c>
      <c r="BA129" cm="1">
        <f t="array" aca="1" ref="BA129" ca="1">IF(AT129=AT128, BA128, MATCH(INDEX(Monsters[Element], AT129), Elements, 0))</f>
        <v>4</v>
      </c>
      <c r="BB129" s="4" cm="1">
        <f t="array" aca="1" ref="BB129" ca="1">INDEX(Monsters[Chance to Use 2], AT129)</f>
        <v>0.19999999999999996</v>
      </c>
      <c r="BC129" cm="1">
        <f t="array" aca="1" ref="BC129" ca="1">INDEX(Monsters[Ability 1 ID], AT129)</f>
        <v>3</v>
      </c>
      <c r="BD129" cm="1">
        <f t="array" aca="1" ref="BD129" ca="1">INDEX(Monsters[Ability 2 ID], AT129)</f>
        <v>2</v>
      </c>
      <c r="BE129" cm="1">
        <f t="array" aca="1" ref="BE129" ca="1">INDEX(Abilities[Stamina Cost], BC129)</f>
        <v>3</v>
      </c>
      <c r="BF129" cm="1">
        <f t="array" aca="1" ref="BF129" ca="1">INDEX(Abilities[Stamina Cost], BD129)</f>
        <v>3</v>
      </c>
      <c r="BG129">
        <f t="shared" ca="1" si="53"/>
        <v>1</v>
      </c>
      <c r="BH129">
        <f t="shared" ca="1" si="54"/>
        <v>3</v>
      </c>
      <c r="BI129">
        <f t="shared" ca="1" si="55"/>
        <v>3</v>
      </c>
      <c r="BJ129">
        <f t="shared" ca="1" si="56"/>
        <v>1</v>
      </c>
      <c r="BK129">
        <f t="shared" ca="1" si="57"/>
        <v>3</v>
      </c>
      <c r="BL129" s="18" cm="1">
        <f t="array" aca="1" ref="BL129" ca="1">INDEX(Abilities[Element ID], $BK129)</f>
        <v>4</v>
      </c>
      <c r="BM129" s="18" cm="1">
        <f t="array" aca="1" ref="BM129" ca="1">INDEX(Abilities[Stamina Cost], $BK129)</f>
        <v>3</v>
      </c>
      <c r="BN129" s="18" cm="1">
        <f t="array" aca="1" ref="BN129" ca="1">INDEX(Abilities[Min Damage], $BK129)</f>
        <v>4</v>
      </c>
      <c r="BO129" s="18" cm="1">
        <f t="array" aca="1" ref="BO129" ca="1">INDEX(Abilities[Max Damage], $BK129)</f>
        <v>8</v>
      </c>
      <c r="BP129" s="14">
        <f t="shared" ca="1" si="58"/>
        <v>5.3956108566737164</v>
      </c>
      <c r="BQ129" t="str" cm="1">
        <f t="array" aca="1" ref="BQ129" ca="1">INDEX(Abilities[Special Effect], BK129)</f>
        <v>Fortify</v>
      </c>
      <c r="BR129" t="b" cm="1">
        <f t="array" aca="1" ref="BR129" ca="1">RAND() &lt;INDEX(Abilities[Effect Chance], BK129)*AZ129/100</f>
        <v>1</v>
      </c>
      <c r="BS129" t="str">
        <f t="shared" ca="1" si="59"/>
        <v>Fortify</v>
      </c>
      <c r="BT129" s="14">
        <f t="shared" ca="1" si="60"/>
        <v>5.3956108566737164</v>
      </c>
      <c r="BU129" t="b">
        <f t="shared" ca="1" si="61"/>
        <v>0</v>
      </c>
      <c r="BV129" t="b">
        <f ca="1">AND(BU129, AS129=COUNTA(Parties[Opponent Party]))</f>
        <v>0</v>
      </c>
      <c r="BW129" s="14" cm="1">
        <f t="array" aca="1" ref="BW129" ca="1">INDEX(ElementMultiplier, AA129, BA129)*100/AY129</f>
        <v>0.97402597402597402</v>
      </c>
      <c r="BX129" s="18">
        <f t="shared" ca="1" si="35"/>
        <v>24</v>
      </c>
      <c r="BY129" s="18">
        <f t="shared" ca="1" si="36"/>
        <v>44</v>
      </c>
      <c r="BZ129" s="18">
        <f t="shared" ca="1" si="62"/>
        <v>114</v>
      </c>
      <c r="CA129" s="18">
        <f t="shared" ca="1" si="63"/>
        <v>70</v>
      </c>
      <c r="CB129" s="18">
        <f t="shared" ca="1" si="64"/>
        <v>169</v>
      </c>
      <c r="CC129" s="18">
        <f t="shared" ca="1" si="65"/>
        <v>100</v>
      </c>
      <c r="CD129" t="str">
        <f t="shared" ca="1" si="66"/>
        <v/>
      </c>
    </row>
    <row r="130" spans="8:82" x14ac:dyDescent="0.25">
      <c r="H130">
        <f t="shared" ca="1" si="37"/>
        <v>1</v>
      </c>
      <c r="I130" cm="1">
        <f t="array" aca="1" ref="I130" ca="1">IF(H130=H129, I129, INDEX(Parties[Player ID], H130))</f>
        <v>5</v>
      </c>
      <c r="J130" t="str" cm="1">
        <f t="array" aca="1" ref="J130" ca="1">IF(I130=I129,J129, INDEX(Monsters[Name], I130))</f>
        <v>Gunome</v>
      </c>
      <c r="K130" cm="1">
        <f t="array" aca="1" ref="K130" ca="1">IF(AND($H130=$H129, CD129=""), AN129, INDEX(Monsters[Health], $I130))</f>
        <v>65.5</v>
      </c>
      <c r="L130" cm="1">
        <f t="array" aca="1" ref="L130" ca="1">IF(AND($H130=$H129, $CD129=""), AO129, INDEX(Monsters[Stamina], $I130))</f>
        <v>54</v>
      </c>
      <c r="M130" s="18" cm="1">
        <f t="array" aca="1" ref="M130" ca="1">IF(AND($H130=$H129, $CD129=""), AP129, INDEX(Monsters[Attack], $I130))</f>
        <v>182</v>
      </c>
      <c r="N130" s="18" cm="1">
        <f t="array" aca="1" ref="N130" ca="1">IF(AND($H130=$H129, $CD129=""), AQ129, INDEX(Monsters[Defense], $I130))</f>
        <v>92</v>
      </c>
      <c r="O130" s="18" cm="1">
        <f t="array" aca="1" ref="O130" ca="1">IF(AND($H130=$H129, $CD129=""), AR129, INDEX(Monsters[Luck], $I130))</f>
        <v>110</v>
      </c>
      <c r="P130" cm="1">
        <f t="array" aca="1" ref="P130" ca="1">IF(I130=I129, P129, MATCH(INDEX(Monsters[Element], I130), Elements, 0))</f>
        <v>5</v>
      </c>
      <c r="Q130" s="4" cm="1">
        <f t="array" aca="1" ref="Q130" ca="1">INDEX(Monsters[Chance to Use 2], I130)</f>
        <v>0.4</v>
      </c>
      <c r="R130" cm="1">
        <f t="array" aca="1" ref="R130" ca="1">INDEX(Monsters[Ability 1 ID], I130)</f>
        <v>9</v>
      </c>
      <c r="S130" cm="1">
        <f t="array" aca="1" ref="S130" ca="1">INDEX(Monsters[Ability 2 ID], I130)</f>
        <v>10</v>
      </c>
      <c r="T130" cm="1">
        <f t="array" aca="1" ref="T130" ca="1">INDEX(Abilities[Stamina Cost], R130)</f>
        <v>5</v>
      </c>
      <c r="U130" cm="1">
        <f t="array" aca="1" ref="U130" ca="1">INDEX(Abilities[Stamina Cost], S130)</f>
        <v>12</v>
      </c>
      <c r="V130">
        <f t="shared" ca="1" si="38"/>
        <v>1</v>
      </c>
      <c r="W130">
        <f t="shared" ca="1" si="39"/>
        <v>5</v>
      </c>
      <c r="X130">
        <f t="shared" ca="1" si="40"/>
        <v>12</v>
      </c>
      <c r="Y130">
        <f t="shared" ca="1" si="41"/>
        <v>2</v>
      </c>
      <c r="Z130">
        <f t="shared" ca="1" si="42"/>
        <v>10</v>
      </c>
      <c r="AA130" s="18" cm="1">
        <f t="array" aca="1" ref="AA130" ca="1">INDEX(Abilities[Element ID], $Z130)</f>
        <v>5</v>
      </c>
      <c r="AB130" s="18" cm="1">
        <f t="array" aca="1" ref="AB130" ca="1">INDEX(Abilities[Stamina Cost], $Z130)</f>
        <v>12</v>
      </c>
      <c r="AC130" s="18" cm="1">
        <f t="array" aca="1" ref="AC130" ca="1">INDEX(Abilities[Min Damage], $Z130)</f>
        <v>4</v>
      </c>
      <c r="AD130" s="18" cm="1">
        <f t="array" aca="1" ref="AD130" ca="1">INDEX(Abilities[Max Damage], $Z130)</f>
        <v>10</v>
      </c>
      <c r="AE130" s="14">
        <f t="shared" ca="1" si="43"/>
        <v>10.529940130746011</v>
      </c>
      <c r="AF130" t="str" cm="1">
        <f t="array" aca="1" ref="AF130" ca="1">INDEX(Abilities[Special Effect], Z130)</f>
        <v>Focus</v>
      </c>
      <c r="AG130" t="b" cm="1">
        <f t="array" aca="1" ref="AG130" ca="1">RAND() &lt;INDEX(Abilities[Effect Chance], Z130)*O130/100</f>
        <v>1</v>
      </c>
      <c r="AH130" t="str">
        <f t="shared" ca="1" si="44"/>
        <v>Focus</v>
      </c>
      <c r="AI130" s="14">
        <f t="shared" ca="1" si="45"/>
        <v>10.529940130746011</v>
      </c>
      <c r="AJ130" t="b">
        <f t="shared" ca="1" si="46"/>
        <v>0</v>
      </c>
      <c r="AK130" t="b">
        <f ca="1">AND(AJ130, H130=COUNTA(Parties[Player Party]))</f>
        <v>0</v>
      </c>
      <c r="AL130" s="14" cm="1">
        <f t="array" aca="1" ref="AL130" ca="1">INDEX(ElementMultiplier, BL130, P130)*100/N130</f>
        <v>1.0869565217391304</v>
      </c>
      <c r="AM130" s="14">
        <f t="shared" ca="1" si="34"/>
        <v>8</v>
      </c>
      <c r="AN130" s="18">
        <f t="shared" ca="1" si="47"/>
        <v>57.5</v>
      </c>
      <c r="AO130" s="18">
        <f t="shared" ca="1" si="48"/>
        <v>42</v>
      </c>
      <c r="AP130" s="18">
        <f t="shared" ca="1" si="49"/>
        <v>200</v>
      </c>
      <c r="AQ130" s="18">
        <f t="shared" ca="1" si="50"/>
        <v>83</v>
      </c>
      <c r="AR130" s="18">
        <f t="shared" ca="1" si="51"/>
        <v>110</v>
      </c>
      <c r="AS130">
        <f t="shared" ca="1" si="52"/>
        <v>1</v>
      </c>
      <c r="AT130" cm="1">
        <f t="array" aca="1" ref="AT130" ca="1">IF(AS130=AS129, AT129, INDEX(Parties[Opponent ID], AS130))</f>
        <v>12</v>
      </c>
      <c r="AU130" t="str" cm="1">
        <f t="array" aca="1" ref="AU130" ca="1">IF(AT130=AT129,AU129, INDEX(Monsters[Name], AT130))</f>
        <v>Gmooose</v>
      </c>
      <c r="AV130" cm="1">
        <f t="array" aca="1" ref="AV130" ca="1">IF(AND($AS130=$AS129, $CD129=""), BY129, INDEX(Monsters[Health], $AT130))</f>
        <v>44</v>
      </c>
      <c r="AW130" cm="1">
        <f t="array" aca="1" ref="AW130" ca="1">IF(AND($AS130=$AS129, $CD129=""), BZ129, INDEX(Monsters[Stamina], $AT130))</f>
        <v>114</v>
      </c>
      <c r="AX130" s="18" cm="1">
        <f t="array" aca="1" ref="AX130" ca="1">IF(AND($AS130=$AS129, $CD129=""), CA129, INDEX(Monsters[Attack], $AT130))</f>
        <v>70</v>
      </c>
      <c r="AY130" s="18" cm="1">
        <f t="array" aca="1" ref="AY130" ca="1">IF(AND($AS130=$AS129, $CD129=""), CB129, INDEX(Monsters[Defense], $AT130))</f>
        <v>169</v>
      </c>
      <c r="AZ130" s="18" cm="1">
        <f t="array" aca="1" ref="AZ130" ca="1">IF(AND($AS130=$AS129, $CD129=""), CC129, INDEX(Monsters[Luck], $AT130))</f>
        <v>100</v>
      </c>
      <c r="BA130" cm="1">
        <f t="array" aca="1" ref="BA130" ca="1">IF(AT130=AT129, BA129, MATCH(INDEX(Monsters[Element], AT130), Elements, 0))</f>
        <v>4</v>
      </c>
      <c r="BB130" s="4" cm="1">
        <f t="array" aca="1" ref="BB130" ca="1">INDEX(Monsters[Chance to Use 2], AT130)</f>
        <v>0.19999999999999996</v>
      </c>
      <c r="BC130" cm="1">
        <f t="array" aca="1" ref="BC130" ca="1">INDEX(Monsters[Ability 1 ID], AT130)</f>
        <v>3</v>
      </c>
      <c r="BD130" cm="1">
        <f t="array" aca="1" ref="BD130" ca="1">INDEX(Monsters[Ability 2 ID], AT130)</f>
        <v>2</v>
      </c>
      <c r="BE130" cm="1">
        <f t="array" aca="1" ref="BE130" ca="1">INDEX(Abilities[Stamina Cost], BC130)</f>
        <v>3</v>
      </c>
      <c r="BF130" cm="1">
        <f t="array" aca="1" ref="BF130" ca="1">INDEX(Abilities[Stamina Cost], BD130)</f>
        <v>3</v>
      </c>
      <c r="BG130">
        <f t="shared" ca="1" si="53"/>
        <v>1</v>
      </c>
      <c r="BH130">
        <f t="shared" ca="1" si="54"/>
        <v>3</v>
      </c>
      <c r="BI130">
        <f t="shared" ca="1" si="55"/>
        <v>3</v>
      </c>
      <c r="BJ130">
        <f t="shared" ca="1" si="56"/>
        <v>2</v>
      </c>
      <c r="BK130">
        <f t="shared" ca="1" si="57"/>
        <v>2</v>
      </c>
      <c r="BL130" s="18" cm="1">
        <f t="array" aca="1" ref="BL130" ca="1">INDEX(Abilities[Element ID], $BK130)</f>
        <v>1</v>
      </c>
      <c r="BM130" s="18" cm="1">
        <f t="array" aca="1" ref="BM130" ca="1">INDEX(Abilities[Stamina Cost], $BK130)</f>
        <v>3</v>
      </c>
      <c r="BN130" s="18" cm="1">
        <f t="array" aca="1" ref="BN130" ca="1">INDEX(Abilities[Min Damage], $BK130)</f>
        <v>8</v>
      </c>
      <c r="BO130" s="18" cm="1">
        <f t="array" aca="1" ref="BO130" ca="1">INDEX(Abilities[Max Damage], $BK130)</f>
        <v>13</v>
      </c>
      <c r="BP130" s="14">
        <f t="shared" ca="1" si="58"/>
        <v>7.9499205334826506</v>
      </c>
      <c r="BQ130" t="str" cm="1">
        <f t="array" aca="1" ref="BQ130" ca="1">INDEX(Abilities[Special Effect], BK130)</f>
        <v>Sunder</v>
      </c>
      <c r="BR130" t="b" cm="1">
        <f t="array" aca="1" ref="BR130" ca="1">RAND() &lt;INDEX(Abilities[Effect Chance], BK130)*AZ130/100</f>
        <v>1</v>
      </c>
      <c r="BS130" t="str">
        <f t="shared" ca="1" si="59"/>
        <v>Sunder</v>
      </c>
      <c r="BT130" s="14">
        <f t="shared" ca="1" si="60"/>
        <v>7.9499205334826506</v>
      </c>
      <c r="BU130" t="b">
        <f t="shared" ca="1" si="61"/>
        <v>0</v>
      </c>
      <c r="BV130" t="b">
        <f ca="1">AND(BU130, AS130=COUNTA(Parties[Opponent Party]))</f>
        <v>0</v>
      </c>
      <c r="BW130" s="14" cm="1">
        <f t="array" aca="1" ref="BW130" ca="1">INDEX(ElementMultiplier, AA130, BA130)*100/AY130</f>
        <v>0.8875739644970414</v>
      </c>
      <c r="BX130" s="18">
        <f t="shared" ca="1" si="35"/>
        <v>9</v>
      </c>
      <c r="BY130" s="18">
        <f t="shared" ca="1" si="36"/>
        <v>35</v>
      </c>
      <c r="BZ130" s="18">
        <f t="shared" ca="1" si="62"/>
        <v>111</v>
      </c>
      <c r="CA130" s="18">
        <f t="shared" ca="1" si="63"/>
        <v>70</v>
      </c>
      <c r="CB130" s="18">
        <f t="shared" ca="1" si="64"/>
        <v>169</v>
      </c>
      <c r="CC130" s="18">
        <f t="shared" ca="1" si="65"/>
        <v>100</v>
      </c>
      <c r="CD130" t="str">
        <f t="shared" ca="1" si="66"/>
        <v/>
      </c>
    </row>
    <row r="131" spans="8:82" x14ac:dyDescent="0.25">
      <c r="H131">
        <f t="shared" ca="1" si="37"/>
        <v>1</v>
      </c>
      <c r="I131" cm="1">
        <f t="array" aca="1" ref="I131" ca="1">IF(H131=H130, I130, INDEX(Parties[Player ID], H131))</f>
        <v>5</v>
      </c>
      <c r="J131" t="str" cm="1">
        <f t="array" aca="1" ref="J131" ca="1">IF(I131=I130,J130, INDEX(Monsters[Name], I131))</f>
        <v>Gunome</v>
      </c>
      <c r="K131" cm="1">
        <f t="array" aca="1" ref="K131" ca="1">IF(AND($H131=$H130, CD130=""), AN130, INDEX(Monsters[Health], $I131))</f>
        <v>57.5</v>
      </c>
      <c r="L131" cm="1">
        <f t="array" aca="1" ref="L131" ca="1">IF(AND($H131=$H130, $CD130=""), AO130, INDEX(Monsters[Stamina], $I131))</f>
        <v>42</v>
      </c>
      <c r="M131" s="18" cm="1">
        <f t="array" aca="1" ref="M131" ca="1">IF(AND($H131=$H130, $CD130=""), AP130, INDEX(Monsters[Attack], $I131))</f>
        <v>200</v>
      </c>
      <c r="N131" s="18" cm="1">
        <f t="array" aca="1" ref="N131" ca="1">IF(AND($H131=$H130, $CD130=""), AQ130, INDEX(Monsters[Defense], $I131))</f>
        <v>83</v>
      </c>
      <c r="O131" s="18" cm="1">
        <f t="array" aca="1" ref="O131" ca="1">IF(AND($H131=$H130, $CD130=""), AR130, INDEX(Monsters[Luck], $I131))</f>
        <v>110</v>
      </c>
      <c r="P131" cm="1">
        <f t="array" aca="1" ref="P131" ca="1">IF(I131=I130, P130, MATCH(INDEX(Monsters[Element], I131), Elements, 0))</f>
        <v>5</v>
      </c>
      <c r="Q131" s="4" cm="1">
        <f t="array" aca="1" ref="Q131" ca="1">INDEX(Monsters[Chance to Use 2], I131)</f>
        <v>0.4</v>
      </c>
      <c r="R131" cm="1">
        <f t="array" aca="1" ref="R131" ca="1">INDEX(Monsters[Ability 1 ID], I131)</f>
        <v>9</v>
      </c>
      <c r="S131" cm="1">
        <f t="array" aca="1" ref="S131" ca="1">INDEX(Monsters[Ability 2 ID], I131)</f>
        <v>10</v>
      </c>
      <c r="T131" cm="1">
        <f t="array" aca="1" ref="T131" ca="1">INDEX(Abilities[Stamina Cost], R131)</f>
        <v>5</v>
      </c>
      <c r="U131" cm="1">
        <f t="array" aca="1" ref="U131" ca="1">INDEX(Abilities[Stamina Cost], S131)</f>
        <v>12</v>
      </c>
      <c r="V131">
        <f t="shared" ca="1" si="38"/>
        <v>1</v>
      </c>
      <c r="W131">
        <f t="shared" ca="1" si="39"/>
        <v>5</v>
      </c>
      <c r="X131">
        <f t="shared" ca="1" si="40"/>
        <v>12</v>
      </c>
      <c r="Y131">
        <f t="shared" ca="1" si="41"/>
        <v>2</v>
      </c>
      <c r="Z131">
        <f t="shared" ca="1" si="42"/>
        <v>10</v>
      </c>
      <c r="AA131" s="18" cm="1">
        <f t="array" aca="1" ref="AA131" ca="1">INDEX(Abilities[Element ID], $Z131)</f>
        <v>5</v>
      </c>
      <c r="AB131" s="18" cm="1">
        <f t="array" aca="1" ref="AB131" ca="1">INDEX(Abilities[Stamina Cost], $Z131)</f>
        <v>12</v>
      </c>
      <c r="AC131" s="18" cm="1">
        <f t="array" aca="1" ref="AC131" ca="1">INDEX(Abilities[Min Damage], $Z131)</f>
        <v>4</v>
      </c>
      <c r="AD131" s="18" cm="1">
        <f t="array" aca="1" ref="AD131" ca="1">INDEX(Abilities[Max Damage], $Z131)</f>
        <v>10</v>
      </c>
      <c r="AE131" s="14">
        <f t="shared" ca="1" si="43"/>
        <v>12.441060124905901</v>
      </c>
      <c r="AF131" t="str" cm="1">
        <f t="array" aca="1" ref="AF131" ca="1">INDEX(Abilities[Special Effect], Z131)</f>
        <v>Focus</v>
      </c>
      <c r="AG131" t="b" cm="1">
        <f t="array" aca="1" ref="AG131" ca="1">RAND() &lt;INDEX(Abilities[Effect Chance], Z131)*O131/100</f>
        <v>1</v>
      </c>
      <c r="AH131" t="str">
        <f t="shared" ca="1" si="44"/>
        <v>Focus</v>
      </c>
      <c r="AI131" s="14">
        <f t="shared" ca="1" si="45"/>
        <v>12.441060124905901</v>
      </c>
      <c r="AJ131" t="b">
        <f t="shared" ca="1" si="46"/>
        <v>0</v>
      </c>
      <c r="AK131" t="b">
        <f ca="1">AND(AJ131, H131=COUNTA(Parties[Player Party]))</f>
        <v>0</v>
      </c>
      <c r="AL131" s="14" cm="1">
        <f t="array" aca="1" ref="AL131" ca="1">INDEX(ElementMultiplier, BL131, P131)*100/N131</f>
        <v>1.5060240963855422</v>
      </c>
      <c r="AM131" s="14">
        <f t="shared" ref="AM131:AM194" ca="1" si="67">ROUND((AL131*(IF(BS131 = "Rage", (AI131*BW131)/2, 0))+BT131), 0)</f>
        <v>5</v>
      </c>
      <c r="AN131" s="18">
        <f t="shared" ca="1" si="47"/>
        <v>52.5</v>
      </c>
      <c r="AO131" s="18">
        <f t="shared" ca="1" si="48"/>
        <v>30</v>
      </c>
      <c r="AP131" s="18">
        <f t="shared" ca="1" si="49"/>
        <v>220</v>
      </c>
      <c r="AQ131" s="18">
        <f t="shared" ca="1" si="50"/>
        <v>83</v>
      </c>
      <c r="AR131" s="18">
        <f t="shared" ca="1" si="51"/>
        <v>110</v>
      </c>
      <c r="AS131">
        <f t="shared" ca="1" si="52"/>
        <v>1</v>
      </c>
      <c r="AT131" cm="1">
        <f t="array" aca="1" ref="AT131" ca="1">IF(AS131=AS130, AT130, INDEX(Parties[Opponent ID], AS131))</f>
        <v>12</v>
      </c>
      <c r="AU131" t="str" cm="1">
        <f t="array" aca="1" ref="AU131" ca="1">IF(AT131=AT130,AU130, INDEX(Monsters[Name], AT131))</f>
        <v>Gmooose</v>
      </c>
      <c r="AV131" cm="1">
        <f t="array" aca="1" ref="AV131" ca="1">IF(AND($AS131=$AS130, $CD130=""), BY130, INDEX(Monsters[Health], $AT131))</f>
        <v>35</v>
      </c>
      <c r="AW131" cm="1">
        <f t="array" aca="1" ref="AW131" ca="1">IF(AND($AS131=$AS130, $CD130=""), BZ130, INDEX(Monsters[Stamina], $AT131))</f>
        <v>111</v>
      </c>
      <c r="AX131" s="18" cm="1">
        <f t="array" aca="1" ref="AX131" ca="1">IF(AND($AS131=$AS130, $CD130=""), CA130, INDEX(Monsters[Attack], $AT131))</f>
        <v>70</v>
      </c>
      <c r="AY131" s="18" cm="1">
        <f t="array" aca="1" ref="AY131" ca="1">IF(AND($AS131=$AS130, $CD130=""), CB130, INDEX(Monsters[Defense], $AT131))</f>
        <v>169</v>
      </c>
      <c r="AZ131" s="18" cm="1">
        <f t="array" aca="1" ref="AZ131" ca="1">IF(AND($AS131=$AS130, $CD130=""), CC130, INDEX(Monsters[Luck], $AT131))</f>
        <v>100</v>
      </c>
      <c r="BA131" cm="1">
        <f t="array" aca="1" ref="BA131" ca="1">IF(AT131=AT130, BA130, MATCH(INDEX(Monsters[Element], AT131), Elements, 0))</f>
        <v>4</v>
      </c>
      <c r="BB131" s="4" cm="1">
        <f t="array" aca="1" ref="BB131" ca="1">INDEX(Monsters[Chance to Use 2], AT131)</f>
        <v>0.19999999999999996</v>
      </c>
      <c r="BC131" cm="1">
        <f t="array" aca="1" ref="BC131" ca="1">INDEX(Monsters[Ability 1 ID], AT131)</f>
        <v>3</v>
      </c>
      <c r="BD131" cm="1">
        <f t="array" aca="1" ref="BD131" ca="1">INDEX(Monsters[Ability 2 ID], AT131)</f>
        <v>2</v>
      </c>
      <c r="BE131" cm="1">
        <f t="array" aca="1" ref="BE131" ca="1">INDEX(Abilities[Stamina Cost], BC131)</f>
        <v>3</v>
      </c>
      <c r="BF131" cm="1">
        <f t="array" aca="1" ref="BF131" ca="1">INDEX(Abilities[Stamina Cost], BD131)</f>
        <v>3</v>
      </c>
      <c r="BG131">
        <f t="shared" ca="1" si="53"/>
        <v>1</v>
      </c>
      <c r="BH131">
        <f t="shared" ca="1" si="54"/>
        <v>3</v>
      </c>
      <c r="BI131">
        <f t="shared" ca="1" si="55"/>
        <v>3</v>
      </c>
      <c r="BJ131">
        <f t="shared" ca="1" si="56"/>
        <v>1</v>
      </c>
      <c r="BK131">
        <f t="shared" ca="1" si="57"/>
        <v>3</v>
      </c>
      <c r="BL131" s="18" cm="1">
        <f t="array" aca="1" ref="BL131" ca="1">INDEX(Abilities[Element ID], $BK131)</f>
        <v>4</v>
      </c>
      <c r="BM131" s="18" cm="1">
        <f t="array" aca="1" ref="BM131" ca="1">INDEX(Abilities[Stamina Cost], $BK131)</f>
        <v>3</v>
      </c>
      <c r="BN131" s="18" cm="1">
        <f t="array" aca="1" ref="BN131" ca="1">INDEX(Abilities[Min Damage], $BK131)</f>
        <v>4</v>
      </c>
      <c r="BO131" s="18" cm="1">
        <f t="array" aca="1" ref="BO131" ca="1">INDEX(Abilities[Max Damage], $BK131)</f>
        <v>8</v>
      </c>
      <c r="BP131" s="14">
        <f t="shared" ca="1" si="58"/>
        <v>4.8400670517808742</v>
      </c>
      <c r="BQ131" t="str" cm="1">
        <f t="array" aca="1" ref="BQ131" ca="1">INDEX(Abilities[Special Effect], BK131)</f>
        <v>Fortify</v>
      </c>
      <c r="BR131" t="b" cm="1">
        <f t="array" aca="1" ref="BR131" ca="1">RAND() &lt;INDEX(Abilities[Effect Chance], BK131)*AZ131/100</f>
        <v>1</v>
      </c>
      <c r="BS131" t="str">
        <f t="shared" ca="1" si="59"/>
        <v>Fortify</v>
      </c>
      <c r="BT131" s="14">
        <f t="shared" ca="1" si="60"/>
        <v>4.8400670517808742</v>
      </c>
      <c r="BU131" t="b">
        <f t="shared" ca="1" si="61"/>
        <v>0</v>
      </c>
      <c r="BV131" t="b">
        <f ca="1">AND(BU131, AS131=COUNTA(Parties[Opponent Party]))</f>
        <v>0</v>
      </c>
      <c r="BW131" s="14" cm="1">
        <f t="array" aca="1" ref="BW131" ca="1">INDEX(ElementMultiplier, AA131, BA131)*100/AY131</f>
        <v>0.8875739644970414</v>
      </c>
      <c r="BX131" s="18">
        <f t="shared" ref="BX131:BX194" ca="1" si="68">ROUND((IF(AH131 = "Rage", (BT131*AL131)/2, 0)+AI131)*BW131, 0)</f>
        <v>11</v>
      </c>
      <c r="BY131" s="18">
        <f t="shared" ref="BY131:BY194" ca="1" si="69">MAX((AV131+IF(BS131 = "Vampire", AM131/2, 0))-BX131, 0)</f>
        <v>24</v>
      </c>
      <c r="BZ131" s="18">
        <f t="shared" ca="1" si="62"/>
        <v>108</v>
      </c>
      <c r="CA131" s="18">
        <f t="shared" ca="1" si="63"/>
        <v>70</v>
      </c>
      <c r="CB131" s="18">
        <f t="shared" ca="1" si="64"/>
        <v>186</v>
      </c>
      <c r="CC131" s="18">
        <f t="shared" ca="1" si="65"/>
        <v>100</v>
      </c>
      <c r="CD131" t="str">
        <f t="shared" ca="1" si="66"/>
        <v/>
      </c>
    </row>
    <row r="132" spans="8:82" x14ac:dyDescent="0.25">
      <c r="H132">
        <f t="shared" ref="H132:H195" ca="1" si="70">IF($CD131="",IF(AJ131, H131+1, H131), 1)</f>
        <v>1</v>
      </c>
      <c r="I132" cm="1">
        <f t="array" aca="1" ref="I132" ca="1">IF(H132=H131, I131, INDEX(Parties[Player ID], H132))</f>
        <v>5</v>
      </c>
      <c r="J132" t="str" cm="1">
        <f t="array" aca="1" ref="J132" ca="1">IF(I132=I131,J131, INDEX(Monsters[Name], I132))</f>
        <v>Gunome</v>
      </c>
      <c r="K132" cm="1">
        <f t="array" aca="1" ref="K132" ca="1">IF(AND($H132=$H131, CD131=""), AN131, INDEX(Monsters[Health], $I132))</f>
        <v>52.5</v>
      </c>
      <c r="L132" cm="1">
        <f t="array" aca="1" ref="L132" ca="1">IF(AND($H132=$H131, $CD131=""), AO131, INDEX(Monsters[Stamina], $I132))</f>
        <v>30</v>
      </c>
      <c r="M132" s="18" cm="1">
        <f t="array" aca="1" ref="M132" ca="1">IF(AND($H132=$H131, $CD131=""), AP131, INDEX(Monsters[Attack], $I132))</f>
        <v>220</v>
      </c>
      <c r="N132" s="18" cm="1">
        <f t="array" aca="1" ref="N132" ca="1">IF(AND($H132=$H131, $CD131=""), AQ131, INDEX(Monsters[Defense], $I132))</f>
        <v>83</v>
      </c>
      <c r="O132" s="18" cm="1">
        <f t="array" aca="1" ref="O132" ca="1">IF(AND($H132=$H131, $CD131=""), AR131, INDEX(Monsters[Luck], $I132))</f>
        <v>110</v>
      </c>
      <c r="P132" cm="1">
        <f t="array" aca="1" ref="P132" ca="1">IF(I132=I131, P131, MATCH(INDEX(Monsters[Element], I132), Elements, 0))</f>
        <v>5</v>
      </c>
      <c r="Q132" s="4" cm="1">
        <f t="array" aca="1" ref="Q132" ca="1">INDEX(Monsters[Chance to Use 2], I132)</f>
        <v>0.4</v>
      </c>
      <c r="R132" cm="1">
        <f t="array" aca="1" ref="R132" ca="1">INDEX(Monsters[Ability 1 ID], I132)</f>
        <v>9</v>
      </c>
      <c r="S132" cm="1">
        <f t="array" aca="1" ref="S132" ca="1">INDEX(Monsters[Ability 2 ID], I132)</f>
        <v>10</v>
      </c>
      <c r="T132" cm="1">
        <f t="array" aca="1" ref="T132" ca="1">INDEX(Abilities[Stamina Cost], R132)</f>
        <v>5</v>
      </c>
      <c r="U132" cm="1">
        <f t="array" aca="1" ref="U132" ca="1">INDEX(Abilities[Stamina Cost], S132)</f>
        <v>12</v>
      </c>
      <c r="V132">
        <f t="shared" ref="V132:V195" ca="1" si="71">IF(T132&lt;=U132, 1, 2)</f>
        <v>1</v>
      </c>
      <c r="W132">
        <f t="shared" ref="W132:W195" ca="1" si="72">MIN(T132:U132)</f>
        <v>5</v>
      </c>
      <c r="X132">
        <f t="shared" ref="X132:X195" ca="1" si="73">MAX(T132:U132)</f>
        <v>12</v>
      </c>
      <c r="Y132">
        <f t="shared" ref="Y132:Y195" ca="1" si="74">IF(L132&lt;X132, V132, 1 + (RAND()&lt;Q132))</f>
        <v>1</v>
      </c>
      <c r="Z132">
        <f t="shared" ref="Z132:Z195" ca="1" si="75">CHOOSE(Y132,R132,S132)</f>
        <v>9</v>
      </c>
      <c r="AA132" s="18" cm="1">
        <f t="array" aca="1" ref="AA132" ca="1">INDEX(Abilities[Element ID], $Z132)</f>
        <v>5</v>
      </c>
      <c r="AB132" s="18" cm="1">
        <f t="array" aca="1" ref="AB132" ca="1">INDEX(Abilities[Stamina Cost], $Z132)</f>
        <v>5</v>
      </c>
      <c r="AC132" s="18" cm="1">
        <f t="array" aca="1" ref="AC132" ca="1">INDEX(Abilities[Min Damage], $Z132)</f>
        <v>11</v>
      </c>
      <c r="AD132" s="18" cm="1">
        <f t="array" aca="1" ref="AD132" ca="1">INDEX(Abilities[Max Damage], $Z132)</f>
        <v>16</v>
      </c>
      <c r="AE132" s="14">
        <f t="shared" ref="AE132:AE195" ca="1" si="76">(AC132+(RAND()+RAND()+RAND())*(AD132-AC132)/3)*M132/100</f>
        <v>30.752597405462328</v>
      </c>
      <c r="AF132" t="str" cm="1">
        <f t="array" aca="1" ref="AF132" ca="1">INDEX(Abilities[Special Effect], Z132)</f>
        <v>Vampire</v>
      </c>
      <c r="AG132" t="b" cm="1">
        <f t="array" aca="1" ref="AG132" ca="1">RAND() &lt;INDEX(Abilities[Effect Chance], Z132)*O132/100</f>
        <v>1</v>
      </c>
      <c r="AH132" t="str">
        <f t="shared" ref="AH132:AH195" ca="1" si="77">IF(AG132,AF132,"")</f>
        <v>Vampire</v>
      </c>
      <c r="AI132" s="14">
        <f t="shared" ref="AI132:AI195" ca="1" si="78">IF(AF132="Hit Chance", AG132*AE132, AE132)</f>
        <v>30.752597405462328</v>
      </c>
      <c r="AJ132" t="b">
        <f t="shared" ref="AJ132:AJ195" ca="1" si="79">OR(AN132=0,AO132&lt;W132)</f>
        <v>0</v>
      </c>
      <c r="AK132" t="b">
        <f ca="1">AND(AJ132, H132=COUNTA(Parties[Player Party]))</f>
        <v>0</v>
      </c>
      <c r="AL132" s="14" cm="1">
        <f t="array" aca="1" ref="AL132" ca="1">INDEX(ElementMultiplier, BL132, P132)*100/N132</f>
        <v>1.5060240963855422</v>
      </c>
      <c r="AM132" s="14">
        <f t="shared" ca="1" si="67"/>
        <v>5</v>
      </c>
      <c r="AN132" s="18">
        <f t="shared" ref="AN132:AN195" ca="1" si="80">MAX((K132+IF(AH132 = "Vampire", BX132/2, 0))-AM132, 0)</f>
        <v>60</v>
      </c>
      <c r="AO132" s="18">
        <f t="shared" ref="AO132:AO195" ca="1" si="81">MAX(L132-AB132,0)</f>
        <v>25</v>
      </c>
      <c r="AP132" s="18">
        <f t="shared" ref="AP132:AP195" ca="1" si="82">ROUND(M132*IF(BS132="Weaken", 0.9, 1)*IF(AH132="Focus", 1.1, 1), 0)</f>
        <v>220</v>
      </c>
      <c r="AQ132" s="18">
        <f t="shared" ref="AQ132:AQ195" ca="1" si="83">ROUND(N132*IF($BS132="Sunder", 0.9, 1)*IF($AH132="Fortify", 1.1, 1), 0)</f>
        <v>83</v>
      </c>
      <c r="AR132" s="18">
        <f t="shared" ref="AR132:AR195" ca="1" si="84">ROUND(O132*IF($BS132="Unlucky", 0.9, 1)*IF($AH132="Lucky", 1.1, 1), 0)</f>
        <v>110</v>
      </c>
      <c r="AS132">
        <f t="shared" ref="AS132:AS195" ca="1" si="85">IF($CD131="",IF(BU131, AS131+1, AS131), 1)</f>
        <v>1</v>
      </c>
      <c r="AT132" cm="1">
        <f t="array" aca="1" ref="AT132" ca="1">IF(AS132=AS131, AT131, INDEX(Parties[Opponent ID], AS132))</f>
        <v>12</v>
      </c>
      <c r="AU132" t="str" cm="1">
        <f t="array" aca="1" ref="AU132" ca="1">IF(AT132=AT131,AU131, INDEX(Monsters[Name], AT132))</f>
        <v>Gmooose</v>
      </c>
      <c r="AV132" cm="1">
        <f t="array" aca="1" ref="AV132" ca="1">IF(AND($AS132=$AS131, $CD131=""), BY131, INDEX(Monsters[Health], $AT132))</f>
        <v>24</v>
      </c>
      <c r="AW132" cm="1">
        <f t="array" aca="1" ref="AW132" ca="1">IF(AND($AS132=$AS131, $CD131=""), BZ131, INDEX(Monsters[Stamina], $AT132))</f>
        <v>108</v>
      </c>
      <c r="AX132" s="18" cm="1">
        <f t="array" aca="1" ref="AX132" ca="1">IF(AND($AS132=$AS131, $CD131=""), CA131, INDEX(Monsters[Attack], $AT132))</f>
        <v>70</v>
      </c>
      <c r="AY132" s="18" cm="1">
        <f t="array" aca="1" ref="AY132" ca="1">IF(AND($AS132=$AS131, $CD131=""), CB131, INDEX(Monsters[Defense], $AT132))</f>
        <v>186</v>
      </c>
      <c r="AZ132" s="18" cm="1">
        <f t="array" aca="1" ref="AZ132" ca="1">IF(AND($AS132=$AS131, $CD131=""), CC131, INDEX(Monsters[Luck], $AT132))</f>
        <v>100</v>
      </c>
      <c r="BA132" cm="1">
        <f t="array" aca="1" ref="BA132" ca="1">IF(AT132=AT131, BA131, MATCH(INDEX(Monsters[Element], AT132), Elements, 0))</f>
        <v>4</v>
      </c>
      <c r="BB132" s="4" cm="1">
        <f t="array" aca="1" ref="BB132" ca="1">INDEX(Monsters[Chance to Use 2], AT132)</f>
        <v>0.19999999999999996</v>
      </c>
      <c r="BC132" cm="1">
        <f t="array" aca="1" ref="BC132" ca="1">INDEX(Monsters[Ability 1 ID], AT132)</f>
        <v>3</v>
      </c>
      <c r="BD132" cm="1">
        <f t="array" aca="1" ref="BD132" ca="1">INDEX(Monsters[Ability 2 ID], AT132)</f>
        <v>2</v>
      </c>
      <c r="BE132" cm="1">
        <f t="array" aca="1" ref="BE132" ca="1">INDEX(Abilities[Stamina Cost], BC132)</f>
        <v>3</v>
      </c>
      <c r="BF132" cm="1">
        <f t="array" aca="1" ref="BF132" ca="1">INDEX(Abilities[Stamina Cost], BD132)</f>
        <v>3</v>
      </c>
      <c r="BG132">
        <f t="shared" ref="BG132:BG195" ca="1" si="86">IF(BE132&lt;=BF132, 1, 2)</f>
        <v>1</v>
      </c>
      <c r="BH132">
        <f t="shared" ref="BH132:BH195" ca="1" si="87">MIN(BE132:BF132)</f>
        <v>3</v>
      </c>
      <c r="BI132">
        <f t="shared" ref="BI132:BI195" ca="1" si="88">MAX(BE132:BF132)</f>
        <v>3</v>
      </c>
      <c r="BJ132">
        <f t="shared" ref="BJ132:BJ195" ca="1" si="89">IF(AW132&lt;BI132, BG132, 1 + (RAND()&lt;BB132))</f>
        <v>1</v>
      </c>
      <c r="BK132">
        <f t="shared" ref="BK132:BK195" ca="1" si="90">CHOOSE(BJ132,BC132,BD132)</f>
        <v>3</v>
      </c>
      <c r="BL132" s="18" cm="1">
        <f t="array" aca="1" ref="BL132" ca="1">INDEX(Abilities[Element ID], $BK132)</f>
        <v>4</v>
      </c>
      <c r="BM132" s="18" cm="1">
        <f t="array" aca="1" ref="BM132" ca="1">INDEX(Abilities[Stamina Cost], $BK132)</f>
        <v>3</v>
      </c>
      <c r="BN132" s="18" cm="1">
        <f t="array" aca="1" ref="BN132" ca="1">INDEX(Abilities[Min Damage], $BK132)</f>
        <v>4</v>
      </c>
      <c r="BO132" s="18" cm="1">
        <f t="array" aca="1" ref="BO132" ca="1">INDEX(Abilities[Max Damage], $BK132)</f>
        <v>8</v>
      </c>
      <c r="BP132" s="14">
        <f t="shared" ref="BP132:BP195" ca="1" si="91">(BN132+(RAND()+RAND()+RAND())*(BO132-BN132)/3)*AX132/100</f>
        <v>4.771818134843949</v>
      </c>
      <c r="BQ132" t="str" cm="1">
        <f t="array" aca="1" ref="BQ132" ca="1">INDEX(Abilities[Special Effect], BK132)</f>
        <v>Fortify</v>
      </c>
      <c r="BR132" t="b" cm="1">
        <f t="array" aca="1" ref="BR132" ca="1">RAND() &lt;INDEX(Abilities[Effect Chance], BK132)*AZ132/100</f>
        <v>1</v>
      </c>
      <c r="BS132" t="str">
        <f t="shared" ref="BS132:BS195" ca="1" si="92">IF(BR132, BQ132, "")</f>
        <v>Fortify</v>
      </c>
      <c r="BT132" s="14">
        <f t="shared" ref="BT132:BT195" ca="1" si="93">IF(BQ132="Hit Chance", BP132*BR132, BP132)</f>
        <v>4.771818134843949</v>
      </c>
      <c r="BU132" t="b">
        <f t="shared" ref="BU132:BU195" ca="1" si="94">OR(BY132=0,BZ132&lt;BH132)</f>
        <v>1</v>
      </c>
      <c r="BV132" t="b">
        <f ca="1">AND(BU132, AS132=COUNTA(Parties[Opponent Party]))</f>
        <v>0</v>
      </c>
      <c r="BW132" s="14" cm="1">
        <f t="array" aca="1" ref="BW132" ca="1">INDEX(ElementMultiplier, AA132, BA132)*100/AY132</f>
        <v>0.80645161290322576</v>
      </c>
      <c r="BX132" s="18">
        <f t="shared" ca="1" si="68"/>
        <v>25</v>
      </c>
      <c r="BY132" s="18">
        <f t="shared" ca="1" si="69"/>
        <v>0</v>
      </c>
      <c r="BZ132" s="18">
        <f t="shared" ref="BZ132:BZ195" ca="1" si="95">MAX(AW132-BM132,0)</f>
        <v>105</v>
      </c>
      <c r="CA132" s="18">
        <f t="shared" ref="CA132:CA195" ca="1" si="96">ROUND(AX132 * IF($AH132="Weaken", 0.9, 1) * IF($BS132="Focus", 1.1, 1), 0)</f>
        <v>70</v>
      </c>
      <c r="CB132" s="18">
        <f t="shared" ref="CB132:CB195" ca="1" si="97">ROUND(AY132 * IF($AH132="Sunder", 0.9, 1) * IF($BS132="Fortify", 1.1, 1), 0)</f>
        <v>205</v>
      </c>
      <c r="CC132" s="18">
        <f t="shared" ref="CC132:CC195" ca="1" si="98">ROUND(AZ132 * IF($AH132="Unlucky", 0.9, 1) * IF($BS132="Lucky", 1.1, 1), 0)</f>
        <v>100</v>
      </c>
      <c r="CD132" t="str">
        <f t="shared" ref="CD132:CD195" ca="1" si="99">IF(AK132, IF(BV132, "Tie", "Opponent"), IF(BV132, "Player", ""))</f>
        <v/>
      </c>
    </row>
    <row r="133" spans="8:82" x14ac:dyDescent="0.25">
      <c r="H133">
        <f t="shared" ca="1" si="70"/>
        <v>1</v>
      </c>
      <c r="I133" cm="1">
        <f t="array" aca="1" ref="I133" ca="1">IF(H133=H132, I132, INDEX(Parties[Player ID], H133))</f>
        <v>5</v>
      </c>
      <c r="J133" t="str" cm="1">
        <f t="array" aca="1" ref="J133" ca="1">IF(I133=I132,J132, INDEX(Monsters[Name], I133))</f>
        <v>Gunome</v>
      </c>
      <c r="K133" cm="1">
        <f t="array" aca="1" ref="K133" ca="1">IF(AND($H133=$H132, CD132=""), AN132, INDEX(Monsters[Health], $I133))</f>
        <v>60</v>
      </c>
      <c r="L133" cm="1">
        <f t="array" aca="1" ref="L133" ca="1">IF(AND($H133=$H132, $CD132=""), AO132, INDEX(Monsters[Stamina], $I133))</f>
        <v>25</v>
      </c>
      <c r="M133" s="18" cm="1">
        <f t="array" aca="1" ref="M133" ca="1">IF(AND($H133=$H132, $CD132=""), AP132, INDEX(Monsters[Attack], $I133))</f>
        <v>220</v>
      </c>
      <c r="N133" s="18" cm="1">
        <f t="array" aca="1" ref="N133" ca="1">IF(AND($H133=$H132, $CD132=""), AQ132, INDEX(Monsters[Defense], $I133))</f>
        <v>83</v>
      </c>
      <c r="O133" s="18" cm="1">
        <f t="array" aca="1" ref="O133" ca="1">IF(AND($H133=$H132, $CD132=""), AR132, INDEX(Monsters[Luck], $I133))</f>
        <v>110</v>
      </c>
      <c r="P133" cm="1">
        <f t="array" aca="1" ref="P133" ca="1">IF(I133=I132, P132, MATCH(INDEX(Monsters[Element], I133), Elements, 0))</f>
        <v>5</v>
      </c>
      <c r="Q133" s="4" cm="1">
        <f t="array" aca="1" ref="Q133" ca="1">INDEX(Monsters[Chance to Use 2], I133)</f>
        <v>0.4</v>
      </c>
      <c r="R133" cm="1">
        <f t="array" aca="1" ref="R133" ca="1">INDEX(Monsters[Ability 1 ID], I133)</f>
        <v>9</v>
      </c>
      <c r="S133" cm="1">
        <f t="array" aca="1" ref="S133" ca="1">INDEX(Monsters[Ability 2 ID], I133)</f>
        <v>10</v>
      </c>
      <c r="T133" cm="1">
        <f t="array" aca="1" ref="T133" ca="1">INDEX(Abilities[Stamina Cost], R133)</f>
        <v>5</v>
      </c>
      <c r="U133" cm="1">
        <f t="array" aca="1" ref="U133" ca="1">INDEX(Abilities[Stamina Cost], S133)</f>
        <v>12</v>
      </c>
      <c r="V133">
        <f t="shared" ca="1" si="71"/>
        <v>1</v>
      </c>
      <c r="W133">
        <f t="shared" ca="1" si="72"/>
        <v>5</v>
      </c>
      <c r="X133">
        <f t="shared" ca="1" si="73"/>
        <v>12</v>
      </c>
      <c r="Y133">
        <f t="shared" ca="1" si="74"/>
        <v>2</v>
      </c>
      <c r="Z133">
        <f t="shared" ca="1" si="75"/>
        <v>10</v>
      </c>
      <c r="AA133" s="18" cm="1">
        <f t="array" aca="1" ref="AA133" ca="1">INDEX(Abilities[Element ID], $Z133)</f>
        <v>5</v>
      </c>
      <c r="AB133" s="18" cm="1">
        <f t="array" aca="1" ref="AB133" ca="1">INDEX(Abilities[Stamina Cost], $Z133)</f>
        <v>12</v>
      </c>
      <c r="AC133" s="18" cm="1">
        <f t="array" aca="1" ref="AC133" ca="1">INDEX(Abilities[Min Damage], $Z133)</f>
        <v>4</v>
      </c>
      <c r="AD133" s="18" cm="1">
        <f t="array" aca="1" ref="AD133" ca="1">INDEX(Abilities[Max Damage], $Z133)</f>
        <v>10</v>
      </c>
      <c r="AE133" s="14">
        <f t="shared" ca="1" si="76"/>
        <v>15.252371771446226</v>
      </c>
      <c r="AF133" t="str" cm="1">
        <f t="array" aca="1" ref="AF133" ca="1">INDEX(Abilities[Special Effect], Z133)</f>
        <v>Focus</v>
      </c>
      <c r="AG133" t="b" cm="1">
        <f t="array" aca="1" ref="AG133" ca="1">RAND() &lt;INDEX(Abilities[Effect Chance], Z133)*O133/100</f>
        <v>1</v>
      </c>
      <c r="AH133" t="str">
        <f t="shared" ca="1" si="77"/>
        <v>Focus</v>
      </c>
      <c r="AI133" s="14">
        <f t="shared" ca="1" si="78"/>
        <v>15.252371771446226</v>
      </c>
      <c r="AJ133" t="b">
        <f t="shared" ca="1" si="79"/>
        <v>0</v>
      </c>
      <c r="AK133" t="b">
        <f ca="1">AND(AJ133, H133=COUNTA(Parties[Player Party]))</f>
        <v>0</v>
      </c>
      <c r="AL133" s="14" cm="1">
        <f t="array" aca="1" ref="AL133" ca="1">INDEX(ElementMultiplier, BL133, P133)*100/N133</f>
        <v>1.2048192771084338</v>
      </c>
      <c r="AM133" s="14">
        <f t="shared" ca="1" si="67"/>
        <v>31</v>
      </c>
      <c r="AN133" s="18">
        <f t="shared" ca="1" si="80"/>
        <v>29</v>
      </c>
      <c r="AO133" s="18">
        <f t="shared" ca="1" si="81"/>
        <v>13</v>
      </c>
      <c r="AP133" s="18">
        <f t="shared" ca="1" si="82"/>
        <v>242</v>
      </c>
      <c r="AQ133" s="18">
        <f t="shared" ca="1" si="83"/>
        <v>83</v>
      </c>
      <c r="AR133" s="18">
        <f t="shared" ca="1" si="84"/>
        <v>110</v>
      </c>
      <c r="AS133">
        <f t="shared" ca="1" si="85"/>
        <v>2</v>
      </c>
      <c r="AT133" cm="1">
        <f t="array" aca="1" ref="AT133" ca="1">IF(AS133=AS132, AT132, INDEX(Parties[Opponent ID], AS133))</f>
        <v>1</v>
      </c>
      <c r="AU133" t="str" cm="1">
        <f t="array" aca="1" ref="AU133" ca="1">IF(AT133=AT132,AU132, INDEX(Monsters[Name], AT133))</f>
        <v>Gnives</v>
      </c>
      <c r="AV133" cm="1">
        <f t="array" aca="1" ref="AV133" ca="1">IF(AND($AS133=$AS132, $CD132=""), BY132, INDEX(Monsters[Health], $AT133))</f>
        <v>80</v>
      </c>
      <c r="AW133" cm="1">
        <f t="array" aca="1" ref="AW133" ca="1">IF(AND($AS133=$AS132, $CD132=""), BZ132, INDEX(Monsters[Stamina], $AT133))</f>
        <v>145</v>
      </c>
      <c r="AX133" s="18" cm="1">
        <f t="array" aca="1" ref="AX133" ca="1">IF(AND($AS133=$AS132, $CD132=""), CA132, INDEX(Monsters[Attack], $AT133))</f>
        <v>105</v>
      </c>
      <c r="AY133" s="18" cm="1">
        <f t="array" aca="1" ref="AY133" ca="1">IF(AND($AS133=$AS132, $CD132=""), CB132, INDEX(Monsters[Defense], $AT133))</f>
        <v>100</v>
      </c>
      <c r="AZ133" s="18" cm="1">
        <f t="array" aca="1" ref="AZ133" ca="1">IF(AND($AS133=$AS132, $CD132=""), CC132, INDEX(Monsters[Luck], $AT133))</f>
        <v>100</v>
      </c>
      <c r="BA133" cm="1">
        <f t="array" aca="1" ref="BA133" ca="1">IF(AT133=AT132, BA132, MATCH(INDEX(Monsters[Element], AT133), Elements, 0))</f>
        <v>1</v>
      </c>
      <c r="BB133" s="4" cm="1">
        <f t="array" aca="1" ref="BB133" ca="1">INDEX(Monsters[Chance to Use 2], AT133)</f>
        <v>0.65</v>
      </c>
      <c r="BC133" cm="1">
        <f t="array" aca="1" ref="BC133" ca="1">INDEX(Monsters[Ability 1 ID], AT133)</f>
        <v>18</v>
      </c>
      <c r="BD133" cm="1">
        <f t="array" aca="1" ref="BD133" ca="1">INDEX(Monsters[Ability 2 ID], AT133)</f>
        <v>2</v>
      </c>
      <c r="BE133" cm="1">
        <f t="array" aca="1" ref="BE133" ca="1">INDEX(Abilities[Stamina Cost], BC133)</f>
        <v>25</v>
      </c>
      <c r="BF133" cm="1">
        <f t="array" aca="1" ref="BF133" ca="1">INDEX(Abilities[Stamina Cost], BD133)</f>
        <v>3</v>
      </c>
      <c r="BG133">
        <f t="shared" ca="1" si="86"/>
        <v>2</v>
      </c>
      <c r="BH133">
        <f t="shared" ca="1" si="87"/>
        <v>3</v>
      </c>
      <c r="BI133">
        <f t="shared" ca="1" si="88"/>
        <v>25</v>
      </c>
      <c r="BJ133">
        <f t="shared" ca="1" si="89"/>
        <v>1</v>
      </c>
      <c r="BK133">
        <f t="shared" ca="1" si="90"/>
        <v>18</v>
      </c>
      <c r="BL133" s="18" cm="1">
        <f t="array" aca="1" ref="BL133" ca="1">INDEX(Abilities[Element ID], $BK133)</f>
        <v>1</v>
      </c>
      <c r="BM133" s="18" cm="1">
        <f t="array" aca="1" ref="BM133" ca="1">INDEX(Abilities[Stamina Cost], $BK133)</f>
        <v>25</v>
      </c>
      <c r="BN133" s="18" cm="1">
        <f t="array" aca="1" ref="BN133" ca="1">INDEX(Abilities[Min Damage], $BK133)</f>
        <v>22</v>
      </c>
      <c r="BO133" s="18" cm="1">
        <f t="array" aca="1" ref="BO133" ca="1">INDEX(Abilities[Max Damage], $BK133)</f>
        <v>36</v>
      </c>
      <c r="BP133" s="14">
        <f t="shared" ca="1" si="91"/>
        <v>30.517782544558994</v>
      </c>
      <c r="BQ133" t="str" cm="1">
        <f t="array" aca="1" ref="BQ133" ca="1">INDEX(Abilities[Special Effect], BK133)</f>
        <v>Unlucky</v>
      </c>
      <c r="BR133" t="b" cm="1">
        <f t="array" aca="1" ref="BR133" ca="1">RAND() &lt;INDEX(Abilities[Effect Chance], BK133)*AZ133/100</f>
        <v>0</v>
      </c>
      <c r="BS133" t="str">
        <f t="shared" ca="1" si="92"/>
        <v/>
      </c>
      <c r="BT133" s="14">
        <f t="shared" ca="1" si="93"/>
        <v>30.517782544558994</v>
      </c>
      <c r="BU133" t="b">
        <f t="shared" ca="1" si="94"/>
        <v>0</v>
      </c>
      <c r="BV133" t="b">
        <f ca="1">AND(BU133, AS133=COUNTA(Parties[Opponent Party]))</f>
        <v>0</v>
      </c>
      <c r="BW133" s="14" cm="1">
        <f t="array" aca="1" ref="BW133" ca="1">INDEX(ElementMultiplier, AA133, BA133)*100/AY133</f>
        <v>1</v>
      </c>
      <c r="BX133" s="18">
        <f t="shared" ca="1" si="68"/>
        <v>15</v>
      </c>
      <c r="BY133" s="18">
        <f t="shared" ca="1" si="69"/>
        <v>65</v>
      </c>
      <c r="BZ133" s="18">
        <f t="shared" ca="1" si="95"/>
        <v>120</v>
      </c>
      <c r="CA133" s="18">
        <f t="shared" ca="1" si="96"/>
        <v>105</v>
      </c>
      <c r="CB133" s="18">
        <f t="shared" ca="1" si="97"/>
        <v>100</v>
      </c>
      <c r="CC133" s="18">
        <f t="shared" ca="1" si="98"/>
        <v>100</v>
      </c>
      <c r="CD133" t="str">
        <f t="shared" ca="1" si="99"/>
        <v/>
      </c>
    </row>
    <row r="134" spans="8:82" x14ac:dyDescent="0.25">
      <c r="H134">
        <f t="shared" ca="1" si="70"/>
        <v>1</v>
      </c>
      <c r="I134" cm="1">
        <f t="array" aca="1" ref="I134" ca="1">IF(H134=H133, I133, INDEX(Parties[Player ID], H134))</f>
        <v>5</v>
      </c>
      <c r="J134" t="str" cm="1">
        <f t="array" aca="1" ref="J134" ca="1">IF(I134=I133,J133, INDEX(Monsters[Name], I134))</f>
        <v>Gunome</v>
      </c>
      <c r="K134" cm="1">
        <f t="array" aca="1" ref="K134" ca="1">IF(AND($H134=$H133, CD133=""), AN133, INDEX(Monsters[Health], $I134))</f>
        <v>29</v>
      </c>
      <c r="L134" cm="1">
        <f t="array" aca="1" ref="L134" ca="1">IF(AND($H134=$H133, $CD133=""), AO133, INDEX(Monsters[Stamina], $I134))</f>
        <v>13</v>
      </c>
      <c r="M134" s="18" cm="1">
        <f t="array" aca="1" ref="M134" ca="1">IF(AND($H134=$H133, $CD133=""), AP133, INDEX(Monsters[Attack], $I134))</f>
        <v>242</v>
      </c>
      <c r="N134" s="18" cm="1">
        <f t="array" aca="1" ref="N134" ca="1">IF(AND($H134=$H133, $CD133=""), AQ133, INDEX(Monsters[Defense], $I134))</f>
        <v>83</v>
      </c>
      <c r="O134" s="18" cm="1">
        <f t="array" aca="1" ref="O134" ca="1">IF(AND($H134=$H133, $CD133=""), AR133, INDEX(Monsters[Luck], $I134))</f>
        <v>110</v>
      </c>
      <c r="P134" cm="1">
        <f t="array" aca="1" ref="P134" ca="1">IF(I134=I133, P133, MATCH(INDEX(Monsters[Element], I134), Elements, 0))</f>
        <v>5</v>
      </c>
      <c r="Q134" s="4" cm="1">
        <f t="array" aca="1" ref="Q134" ca="1">INDEX(Monsters[Chance to Use 2], I134)</f>
        <v>0.4</v>
      </c>
      <c r="R134" cm="1">
        <f t="array" aca="1" ref="R134" ca="1">INDEX(Monsters[Ability 1 ID], I134)</f>
        <v>9</v>
      </c>
      <c r="S134" cm="1">
        <f t="array" aca="1" ref="S134" ca="1">INDEX(Monsters[Ability 2 ID], I134)</f>
        <v>10</v>
      </c>
      <c r="T134" cm="1">
        <f t="array" aca="1" ref="T134" ca="1">INDEX(Abilities[Stamina Cost], R134)</f>
        <v>5</v>
      </c>
      <c r="U134" cm="1">
        <f t="array" aca="1" ref="U134" ca="1">INDEX(Abilities[Stamina Cost], S134)</f>
        <v>12</v>
      </c>
      <c r="V134">
        <f t="shared" ca="1" si="71"/>
        <v>1</v>
      </c>
      <c r="W134">
        <f t="shared" ca="1" si="72"/>
        <v>5</v>
      </c>
      <c r="X134">
        <f t="shared" ca="1" si="73"/>
        <v>12</v>
      </c>
      <c r="Y134">
        <f t="shared" ca="1" si="74"/>
        <v>1</v>
      </c>
      <c r="Z134">
        <f t="shared" ca="1" si="75"/>
        <v>9</v>
      </c>
      <c r="AA134" s="18" cm="1">
        <f t="array" aca="1" ref="AA134" ca="1">INDEX(Abilities[Element ID], $Z134)</f>
        <v>5</v>
      </c>
      <c r="AB134" s="18" cm="1">
        <f t="array" aca="1" ref="AB134" ca="1">INDEX(Abilities[Stamina Cost], $Z134)</f>
        <v>5</v>
      </c>
      <c r="AC134" s="18" cm="1">
        <f t="array" aca="1" ref="AC134" ca="1">INDEX(Abilities[Min Damage], $Z134)</f>
        <v>11</v>
      </c>
      <c r="AD134" s="18" cm="1">
        <f t="array" aca="1" ref="AD134" ca="1">INDEX(Abilities[Max Damage], $Z134)</f>
        <v>16</v>
      </c>
      <c r="AE134" s="14">
        <f t="shared" ca="1" si="76"/>
        <v>32.017348006004369</v>
      </c>
      <c r="AF134" t="str" cm="1">
        <f t="array" aca="1" ref="AF134" ca="1">INDEX(Abilities[Special Effect], Z134)</f>
        <v>Vampire</v>
      </c>
      <c r="AG134" t="b" cm="1">
        <f t="array" aca="1" ref="AG134" ca="1">RAND() &lt;INDEX(Abilities[Effect Chance], Z134)*O134/100</f>
        <v>1</v>
      </c>
      <c r="AH134" t="str">
        <f t="shared" ca="1" si="77"/>
        <v>Vampire</v>
      </c>
      <c r="AI134" s="14">
        <f t="shared" ca="1" si="78"/>
        <v>32.017348006004369</v>
      </c>
      <c r="AJ134" t="b">
        <f t="shared" ca="1" si="79"/>
        <v>0</v>
      </c>
      <c r="AK134" t="b">
        <f ca="1">AND(AJ134, H134=COUNTA(Parties[Player Party]))</f>
        <v>0</v>
      </c>
      <c r="AL134" s="14" cm="1">
        <f t="array" aca="1" ref="AL134" ca="1">INDEX(ElementMultiplier, BL134, P134)*100/N134</f>
        <v>1.2048192771084338</v>
      </c>
      <c r="AM134" s="14">
        <f t="shared" ca="1" si="67"/>
        <v>10</v>
      </c>
      <c r="AN134" s="18">
        <f t="shared" ca="1" si="80"/>
        <v>35</v>
      </c>
      <c r="AO134" s="18">
        <f t="shared" ca="1" si="81"/>
        <v>8</v>
      </c>
      <c r="AP134" s="18">
        <f t="shared" ca="1" si="82"/>
        <v>242</v>
      </c>
      <c r="AQ134" s="18">
        <f t="shared" ca="1" si="83"/>
        <v>75</v>
      </c>
      <c r="AR134" s="18">
        <f t="shared" ca="1" si="84"/>
        <v>110</v>
      </c>
      <c r="AS134">
        <f t="shared" ca="1" si="85"/>
        <v>2</v>
      </c>
      <c r="AT134" cm="1">
        <f t="array" aca="1" ref="AT134" ca="1">IF(AS134=AS133, AT133, INDEX(Parties[Opponent ID], AS134))</f>
        <v>1</v>
      </c>
      <c r="AU134" t="str" cm="1">
        <f t="array" aca="1" ref="AU134" ca="1">IF(AT134=AT133,AU133, INDEX(Monsters[Name], AT134))</f>
        <v>Gnives</v>
      </c>
      <c r="AV134" cm="1">
        <f t="array" aca="1" ref="AV134" ca="1">IF(AND($AS134=$AS133, $CD133=""), BY133, INDEX(Monsters[Health], $AT134))</f>
        <v>65</v>
      </c>
      <c r="AW134" cm="1">
        <f t="array" aca="1" ref="AW134" ca="1">IF(AND($AS134=$AS133, $CD133=""), BZ133, INDEX(Monsters[Stamina], $AT134))</f>
        <v>120</v>
      </c>
      <c r="AX134" s="18" cm="1">
        <f t="array" aca="1" ref="AX134" ca="1">IF(AND($AS134=$AS133, $CD133=""), CA133, INDEX(Monsters[Attack], $AT134))</f>
        <v>105</v>
      </c>
      <c r="AY134" s="18" cm="1">
        <f t="array" aca="1" ref="AY134" ca="1">IF(AND($AS134=$AS133, $CD133=""), CB133, INDEX(Monsters[Defense], $AT134))</f>
        <v>100</v>
      </c>
      <c r="AZ134" s="18" cm="1">
        <f t="array" aca="1" ref="AZ134" ca="1">IF(AND($AS134=$AS133, $CD133=""), CC133, INDEX(Monsters[Luck], $AT134))</f>
        <v>100</v>
      </c>
      <c r="BA134" cm="1">
        <f t="array" aca="1" ref="BA134" ca="1">IF(AT134=AT133, BA133, MATCH(INDEX(Monsters[Element], AT134), Elements, 0))</f>
        <v>1</v>
      </c>
      <c r="BB134" s="4" cm="1">
        <f t="array" aca="1" ref="BB134" ca="1">INDEX(Monsters[Chance to Use 2], AT134)</f>
        <v>0.65</v>
      </c>
      <c r="BC134" cm="1">
        <f t="array" aca="1" ref="BC134" ca="1">INDEX(Monsters[Ability 1 ID], AT134)</f>
        <v>18</v>
      </c>
      <c r="BD134" cm="1">
        <f t="array" aca="1" ref="BD134" ca="1">INDEX(Monsters[Ability 2 ID], AT134)</f>
        <v>2</v>
      </c>
      <c r="BE134" cm="1">
        <f t="array" aca="1" ref="BE134" ca="1">INDEX(Abilities[Stamina Cost], BC134)</f>
        <v>25</v>
      </c>
      <c r="BF134" cm="1">
        <f t="array" aca="1" ref="BF134" ca="1">INDEX(Abilities[Stamina Cost], BD134)</f>
        <v>3</v>
      </c>
      <c r="BG134">
        <f t="shared" ca="1" si="86"/>
        <v>2</v>
      </c>
      <c r="BH134">
        <f t="shared" ca="1" si="87"/>
        <v>3</v>
      </c>
      <c r="BI134">
        <f t="shared" ca="1" si="88"/>
        <v>25</v>
      </c>
      <c r="BJ134">
        <f t="shared" ca="1" si="89"/>
        <v>2</v>
      </c>
      <c r="BK134">
        <f t="shared" ca="1" si="90"/>
        <v>2</v>
      </c>
      <c r="BL134" s="18" cm="1">
        <f t="array" aca="1" ref="BL134" ca="1">INDEX(Abilities[Element ID], $BK134)</f>
        <v>1</v>
      </c>
      <c r="BM134" s="18" cm="1">
        <f t="array" aca="1" ref="BM134" ca="1">INDEX(Abilities[Stamina Cost], $BK134)</f>
        <v>3</v>
      </c>
      <c r="BN134" s="18" cm="1">
        <f t="array" aca="1" ref="BN134" ca="1">INDEX(Abilities[Min Damage], $BK134)</f>
        <v>8</v>
      </c>
      <c r="BO134" s="18" cm="1">
        <f t="array" aca="1" ref="BO134" ca="1">INDEX(Abilities[Max Damage], $BK134)</f>
        <v>13</v>
      </c>
      <c r="BP134" s="14">
        <f t="shared" ca="1" si="91"/>
        <v>10.04692909799803</v>
      </c>
      <c r="BQ134" t="str" cm="1">
        <f t="array" aca="1" ref="BQ134" ca="1">INDEX(Abilities[Special Effect], BK134)</f>
        <v>Sunder</v>
      </c>
      <c r="BR134" t="b" cm="1">
        <f t="array" aca="1" ref="BR134" ca="1">RAND() &lt;INDEX(Abilities[Effect Chance], BK134)*AZ134/100</f>
        <v>1</v>
      </c>
      <c r="BS134" t="str">
        <f t="shared" ca="1" si="92"/>
        <v>Sunder</v>
      </c>
      <c r="BT134" s="14">
        <f t="shared" ca="1" si="93"/>
        <v>10.04692909799803</v>
      </c>
      <c r="BU134" t="b">
        <f t="shared" ca="1" si="94"/>
        <v>0</v>
      </c>
      <c r="BV134" t="b">
        <f ca="1">AND(BU134, AS134=COUNTA(Parties[Opponent Party]))</f>
        <v>0</v>
      </c>
      <c r="BW134" s="14" cm="1">
        <f t="array" aca="1" ref="BW134" ca="1">INDEX(ElementMultiplier, AA134, BA134)*100/AY134</f>
        <v>1</v>
      </c>
      <c r="BX134" s="18">
        <f t="shared" ca="1" si="68"/>
        <v>32</v>
      </c>
      <c r="BY134" s="18">
        <f t="shared" ca="1" si="69"/>
        <v>33</v>
      </c>
      <c r="BZ134" s="18">
        <f t="shared" ca="1" si="95"/>
        <v>117</v>
      </c>
      <c r="CA134" s="18">
        <f t="shared" ca="1" si="96"/>
        <v>105</v>
      </c>
      <c r="CB134" s="18">
        <f t="shared" ca="1" si="97"/>
        <v>100</v>
      </c>
      <c r="CC134" s="18">
        <f t="shared" ca="1" si="98"/>
        <v>100</v>
      </c>
      <c r="CD134" t="str">
        <f t="shared" ca="1" si="99"/>
        <v/>
      </c>
    </row>
    <row r="135" spans="8:82" x14ac:dyDescent="0.25">
      <c r="H135">
        <f t="shared" ca="1" si="70"/>
        <v>1</v>
      </c>
      <c r="I135" cm="1">
        <f t="array" aca="1" ref="I135" ca="1">IF(H135=H134, I134, INDEX(Parties[Player ID], H135))</f>
        <v>5</v>
      </c>
      <c r="J135" t="str" cm="1">
        <f t="array" aca="1" ref="J135" ca="1">IF(I135=I134,J134, INDEX(Monsters[Name], I135))</f>
        <v>Gunome</v>
      </c>
      <c r="K135" cm="1">
        <f t="array" aca="1" ref="K135" ca="1">IF(AND($H135=$H134, CD134=""), AN134, INDEX(Monsters[Health], $I135))</f>
        <v>35</v>
      </c>
      <c r="L135" cm="1">
        <f t="array" aca="1" ref="L135" ca="1">IF(AND($H135=$H134, $CD134=""), AO134, INDEX(Monsters[Stamina], $I135))</f>
        <v>8</v>
      </c>
      <c r="M135" s="18" cm="1">
        <f t="array" aca="1" ref="M135" ca="1">IF(AND($H135=$H134, $CD134=""), AP134, INDEX(Monsters[Attack], $I135))</f>
        <v>242</v>
      </c>
      <c r="N135" s="18" cm="1">
        <f t="array" aca="1" ref="N135" ca="1">IF(AND($H135=$H134, $CD134=""), AQ134, INDEX(Monsters[Defense], $I135))</f>
        <v>75</v>
      </c>
      <c r="O135" s="18" cm="1">
        <f t="array" aca="1" ref="O135" ca="1">IF(AND($H135=$H134, $CD134=""), AR134, INDEX(Monsters[Luck], $I135))</f>
        <v>110</v>
      </c>
      <c r="P135" cm="1">
        <f t="array" aca="1" ref="P135" ca="1">IF(I135=I134, P134, MATCH(INDEX(Monsters[Element], I135), Elements, 0))</f>
        <v>5</v>
      </c>
      <c r="Q135" s="4" cm="1">
        <f t="array" aca="1" ref="Q135" ca="1">INDEX(Monsters[Chance to Use 2], I135)</f>
        <v>0.4</v>
      </c>
      <c r="R135" cm="1">
        <f t="array" aca="1" ref="R135" ca="1">INDEX(Monsters[Ability 1 ID], I135)</f>
        <v>9</v>
      </c>
      <c r="S135" cm="1">
        <f t="array" aca="1" ref="S135" ca="1">INDEX(Monsters[Ability 2 ID], I135)</f>
        <v>10</v>
      </c>
      <c r="T135" cm="1">
        <f t="array" aca="1" ref="T135" ca="1">INDEX(Abilities[Stamina Cost], R135)</f>
        <v>5</v>
      </c>
      <c r="U135" cm="1">
        <f t="array" aca="1" ref="U135" ca="1">INDEX(Abilities[Stamina Cost], S135)</f>
        <v>12</v>
      </c>
      <c r="V135">
        <f t="shared" ca="1" si="71"/>
        <v>1</v>
      </c>
      <c r="W135">
        <f t="shared" ca="1" si="72"/>
        <v>5</v>
      </c>
      <c r="X135">
        <f t="shared" ca="1" si="73"/>
        <v>12</v>
      </c>
      <c r="Y135">
        <f t="shared" ca="1" si="74"/>
        <v>1</v>
      </c>
      <c r="Z135">
        <f t="shared" ca="1" si="75"/>
        <v>9</v>
      </c>
      <c r="AA135" s="18" cm="1">
        <f t="array" aca="1" ref="AA135" ca="1">INDEX(Abilities[Element ID], $Z135)</f>
        <v>5</v>
      </c>
      <c r="AB135" s="18" cm="1">
        <f t="array" aca="1" ref="AB135" ca="1">INDEX(Abilities[Stamina Cost], $Z135)</f>
        <v>5</v>
      </c>
      <c r="AC135" s="18" cm="1">
        <f t="array" aca="1" ref="AC135" ca="1">INDEX(Abilities[Min Damage], $Z135)</f>
        <v>11</v>
      </c>
      <c r="AD135" s="18" cm="1">
        <f t="array" aca="1" ref="AD135" ca="1">INDEX(Abilities[Max Damage], $Z135)</f>
        <v>16</v>
      </c>
      <c r="AE135" s="14">
        <f t="shared" ca="1" si="76"/>
        <v>32.258858042879233</v>
      </c>
      <c r="AF135" t="str" cm="1">
        <f t="array" aca="1" ref="AF135" ca="1">INDEX(Abilities[Special Effect], Z135)</f>
        <v>Vampire</v>
      </c>
      <c r="AG135" t="b" cm="1">
        <f t="array" aca="1" ref="AG135" ca="1">RAND() &lt;INDEX(Abilities[Effect Chance], Z135)*O135/100</f>
        <v>1</v>
      </c>
      <c r="AH135" t="str">
        <f t="shared" ca="1" si="77"/>
        <v>Vampire</v>
      </c>
      <c r="AI135" s="14">
        <f t="shared" ca="1" si="78"/>
        <v>32.258858042879233</v>
      </c>
      <c r="AJ135" t="b">
        <f t="shared" ca="1" si="79"/>
        <v>1</v>
      </c>
      <c r="AK135" t="b">
        <f ca="1">AND(AJ135, H135=COUNTA(Parties[Player Party]))</f>
        <v>0</v>
      </c>
      <c r="AL135" s="14" cm="1">
        <f t="array" aca="1" ref="AL135" ca="1">INDEX(ElementMultiplier, BL135, P135)*100/N135</f>
        <v>1.3333333333333333</v>
      </c>
      <c r="AM135" s="14">
        <f t="shared" ca="1" si="67"/>
        <v>32</v>
      </c>
      <c r="AN135" s="18">
        <f t="shared" ca="1" si="80"/>
        <v>19</v>
      </c>
      <c r="AO135" s="18">
        <f t="shared" ca="1" si="81"/>
        <v>3</v>
      </c>
      <c r="AP135" s="18">
        <f t="shared" ca="1" si="82"/>
        <v>242</v>
      </c>
      <c r="AQ135" s="18">
        <f t="shared" ca="1" si="83"/>
        <v>75</v>
      </c>
      <c r="AR135" s="18">
        <f t="shared" ca="1" si="84"/>
        <v>110</v>
      </c>
      <c r="AS135">
        <f t="shared" ca="1" si="85"/>
        <v>2</v>
      </c>
      <c r="AT135" cm="1">
        <f t="array" aca="1" ref="AT135" ca="1">IF(AS135=AS134, AT134, INDEX(Parties[Opponent ID], AS135))</f>
        <v>1</v>
      </c>
      <c r="AU135" t="str" cm="1">
        <f t="array" aca="1" ref="AU135" ca="1">IF(AT135=AT134,AU134, INDEX(Monsters[Name], AT135))</f>
        <v>Gnives</v>
      </c>
      <c r="AV135" cm="1">
        <f t="array" aca="1" ref="AV135" ca="1">IF(AND($AS135=$AS134, $CD134=""), BY134, INDEX(Monsters[Health], $AT135))</f>
        <v>33</v>
      </c>
      <c r="AW135" cm="1">
        <f t="array" aca="1" ref="AW135" ca="1">IF(AND($AS135=$AS134, $CD134=""), BZ134, INDEX(Monsters[Stamina], $AT135))</f>
        <v>117</v>
      </c>
      <c r="AX135" s="18" cm="1">
        <f t="array" aca="1" ref="AX135" ca="1">IF(AND($AS135=$AS134, $CD134=""), CA134, INDEX(Monsters[Attack], $AT135))</f>
        <v>105</v>
      </c>
      <c r="AY135" s="18" cm="1">
        <f t="array" aca="1" ref="AY135" ca="1">IF(AND($AS135=$AS134, $CD134=""), CB134, INDEX(Monsters[Defense], $AT135))</f>
        <v>100</v>
      </c>
      <c r="AZ135" s="18" cm="1">
        <f t="array" aca="1" ref="AZ135" ca="1">IF(AND($AS135=$AS134, $CD134=""), CC134, INDEX(Monsters[Luck], $AT135))</f>
        <v>100</v>
      </c>
      <c r="BA135" cm="1">
        <f t="array" aca="1" ref="BA135" ca="1">IF(AT135=AT134, BA134, MATCH(INDEX(Monsters[Element], AT135), Elements, 0))</f>
        <v>1</v>
      </c>
      <c r="BB135" s="4" cm="1">
        <f t="array" aca="1" ref="BB135" ca="1">INDEX(Monsters[Chance to Use 2], AT135)</f>
        <v>0.65</v>
      </c>
      <c r="BC135" cm="1">
        <f t="array" aca="1" ref="BC135" ca="1">INDEX(Monsters[Ability 1 ID], AT135)</f>
        <v>18</v>
      </c>
      <c r="BD135" cm="1">
        <f t="array" aca="1" ref="BD135" ca="1">INDEX(Monsters[Ability 2 ID], AT135)</f>
        <v>2</v>
      </c>
      <c r="BE135" cm="1">
        <f t="array" aca="1" ref="BE135" ca="1">INDEX(Abilities[Stamina Cost], BC135)</f>
        <v>25</v>
      </c>
      <c r="BF135" cm="1">
        <f t="array" aca="1" ref="BF135" ca="1">INDEX(Abilities[Stamina Cost], BD135)</f>
        <v>3</v>
      </c>
      <c r="BG135">
        <f t="shared" ca="1" si="86"/>
        <v>2</v>
      </c>
      <c r="BH135">
        <f t="shared" ca="1" si="87"/>
        <v>3</v>
      </c>
      <c r="BI135">
        <f t="shared" ca="1" si="88"/>
        <v>25</v>
      </c>
      <c r="BJ135">
        <f t="shared" ca="1" si="89"/>
        <v>1</v>
      </c>
      <c r="BK135">
        <f t="shared" ca="1" si="90"/>
        <v>18</v>
      </c>
      <c r="BL135" s="18" cm="1">
        <f t="array" aca="1" ref="BL135" ca="1">INDEX(Abilities[Element ID], $BK135)</f>
        <v>1</v>
      </c>
      <c r="BM135" s="18" cm="1">
        <f t="array" aca="1" ref="BM135" ca="1">INDEX(Abilities[Stamina Cost], $BK135)</f>
        <v>25</v>
      </c>
      <c r="BN135" s="18" cm="1">
        <f t="array" aca="1" ref="BN135" ca="1">INDEX(Abilities[Min Damage], $BK135)</f>
        <v>22</v>
      </c>
      <c r="BO135" s="18" cm="1">
        <f t="array" aca="1" ref="BO135" ca="1">INDEX(Abilities[Max Damage], $BK135)</f>
        <v>36</v>
      </c>
      <c r="BP135" s="14">
        <f t="shared" ca="1" si="91"/>
        <v>32.254419019819196</v>
      </c>
      <c r="BQ135" t="str" cm="1">
        <f t="array" aca="1" ref="BQ135" ca="1">INDEX(Abilities[Special Effect], BK135)</f>
        <v>Unlucky</v>
      </c>
      <c r="BR135" t="b" cm="1">
        <f t="array" aca="1" ref="BR135" ca="1">RAND() &lt;INDEX(Abilities[Effect Chance], BK135)*AZ135/100</f>
        <v>0</v>
      </c>
      <c r="BS135" t="str">
        <f t="shared" ca="1" si="92"/>
        <v/>
      </c>
      <c r="BT135" s="14">
        <f t="shared" ca="1" si="93"/>
        <v>32.254419019819196</v>
      </c>
      <c r="BU135" t="b">
        <f t="shared" ca="1" si="94"/>
        <v>0</v>
      </c>
      <c r="BV135" t="b">
        <f ca="1">AND(BU135, AS135=COUNTA(Parties[Opponent Party]))</f>
        <v>0</v>
      </c>
      <c r="BW135" s="14" cm="1">
        <f t="array" aca="1" ref="BW135" ca="1">INDEX(ElementMultiplier, AA135, BA135)*100/AY135</f>
        <v>1</v>
      </c>
      <c r="BX135" s="18">
        <f t="shared" ca="1" si="68"/>
        <v>32</v>
      </c>
      <c r="BY135" s="18">
        <f t="shared" ca="1" si="69"/>
        <v>1</v>
      </c>
      <c r="BZ135" s="18">
        <f t="shared" ca="1" si="95"/>
        <v>92</v>
      </c>
      <c r="CA135" s="18">
        <f t="shared" ca="1" si="96"/>
        <v>105</v>
      </c>
      <c r="CB135" s="18">
        <f t="shared" ca="1" si="97"/>
        <v>100</v>
      </c>
      <c r="CC135" s="18">
        <f t="shared" ca="1" si="98"/>
        <v>100</v>
      </c>
      <c r="CD135" t="str">
        <f t="shared" ca="1" si="99"/>
        <v/>
      </c>
    </row>
    <row r="136" spans="8:82" x14ac:dyDescent="0.25">
      <c r="H136">
        <f t="shared" ca="1" si="70"/>
        <v>2</v>
      </c>
      <c r="I136" cm="1">
        <f t="array" aca="1" ref="I136" ca="1">IF(H136=H135, I135, INDEX(Parties[Player ID], H136))</f>
        <v>8</v>
      </c>
      <c r="J136" t="str" cm="1">
        <f t="array" aca="1" ref="J136" ca="1">IF(I136=I135,J135, INDEX(Monsters[Name], I136))</f>
        <v>EFUP Gnome (Extrodinary Fantasical Ultra Pretty Gnome)</v>
      </c>
      <c r="K136" cm="1">
        <f t="array" aca="1" ref="K136" ca="1">IF(AND($H136=$H135, CD135=""), AN135, INDEX(Monsters[Health], $I136))</f>
        <v>110</v>
      </c>
      <c r="L136" cm="1">
        <f t="array" aca="1" ref="L136" ca="1">IF(AND($H136=$H135, $CD135=""), AO135, INDEX(Monsters[Stamina], $I136))</f>
        <v>200</v>
      </c>
      <c r="M136" s="18" cm="1">
        <f t="array" aca="1" ref="M136" ca="1">IF(AND($H136=$H135, $CD135=""), AP135, INDEX(Monsters[Attack], $I136))</f>
        <v>80</v>
      </c>
      <c r="N136" s="18" cm="1">
        <f t="array" aca="1" ref="N136" ca="1">IF(AND($H136=$H135, $CD135=""), AQ135, INDEX(Monsters[Defense], $I136))</f>
        <v>95</v>
      </c>
      <c r="O136" s="18" cm="1">
        <f t="array" aca="1" ref="O136" ca="1">IF(AND($H136=$H135, $CD135=""), AR135, INDEX(Monsters[Luck], $I136))</f>
        <v>100</v>
      </c>
      <c r="P136" cm="1">
        <f t="array" aca="1" ref="P136" ca="1">IF(I136=I135, P135, MATCH(INDEX(Monsters[Element], I136), Elements, 0))</f>
        <v>2</v>
      </c>
      <c r="Q136" s="4" cm="1">
        <f t="array" aca="1" ref="Q136" ca="1">INDEX(Monsters[Chance to Use 2], I136)</f>
        <v>0.8</v>
      </c>
      <c r="R136" cm="1">
        <f t="array" aca="1" ref="R136" ca="1">INDEX(Monsters[Ability 1 ID], I136)</f>
        <v>14</v>
      </c>
      <c r="S136" cm="1">
        <f t="array" aca="1" ref="S136" ca="1">INDEX(Monsters[Ability 2 ID], I136)</f>
        <v>11</v>
      </c>
      <c r="T136" cm="1">
        <f t="array" aca="1" ref="T136" ca="1">INDEX(Abilities[Stamina Cost], R136)</f>
        <v>20</v>
      </c>
      <c r="U136" cm="1">
        <f t="array" aca="1" ref="U136" ca="1">INDEX(Abilities[Stamina Cost], S136)</f>
        <v>10</v>
      </c>
      <c r="V136">
        <f t="shared" ca="1" si="71"/>
        <v>2</v>
      </c>
      <c r="W136">
        <f t="shared" ca="1" si="72"/>
        <v>10</v>
      </c>
      <c r="X136">
        <f t="shared" ca="1" si="73"/>
        <v>20</v>
      </c>
      <c r="Y136">
        <f t="shared" ca="1" si="74"/>
        <v>2</v>
      </c>
      <c r="Z136">
        <f t="shared" ca="1" si="75"/>
        <v>11</v>
      </c>
      <c r="AA136" s="18" cm="1">
        <f t="array" aca="1" ref="AA136" ca="1">INDEX(Abilities[Element ID], $Z136)</f>
        <v>2</v>
      </c>
      <c r="AB136" s="18" cm="1">
        <f t="array" aca="1" ref="AB136" ca="1">INDEX(Abilities[Stamina Cost], $Z136)</f>
        <v>10</v>
      </c>
      <c r="AC136" s="18" cm="1">
        <f t="array" aca="1" ref="AC136" ca="1">INDEX(Abilities[Min Damage], $Z136)</f>
        <v>10</v>
      </c>
      <c r="AD136" s="18" cm="1">
        <f t="array" aca="1" ref="AD136" ca="1">INDEX(Abilities[Max Damage], $Z136)</f>
        <v>22</v>
      </c>
      <c r="AE136" s="14">
        <f t="shared" ca="1" si="76"/>
        <v>12.341775468092235</v>
      </c>
      <c r="AF136" t="str" cm="1">
        <f t="array" aca="1" ref="AF136" ca="1">INDEX(Abilities[Special Effect], Z136)</f>
        <v>Vampire</v>
      </c>
      <c r="AG136" t="b" cm="1">
        <f t="array" aca="1" ref="AG136" ca="1">RAND() &lt;INDEX(Abilities[Effect Chance], Z136)*O136/100</f>
        <v>0</v>
      </c>
      <c r="AH136" t="str">
        <f t="shared" ca="1" si="77"/>
        <v/>
      </c>
      <c r="AI136" s="14">
        <f t="shared" ca="1" si="78"/>
        <v>12.341775468092235</v>
      </c>
      <c r="AJ136" t="b">
        <f t="shared" ca="1" si="79"/>
        <v>0</v>
      </c>
      <c r="AK136" t="b">
        <f ca="1">AND(AJ136, H136=COUNTA(Parties[Player Party]))</f>
        <v>0</v>
      </c>
      <c r="AL136" s="14" cm="1">
        <f t="array" aca="1" ref="AL136" ca="1">INDEX(ElementMultiplier, BL136, P136)*100/N136</f>
        <v>1.0526315789473684</v>
      </c>
      <c r="AM136" s="14">
        <f t="shared" ca="1" si="67"/>
        <v>32</v>
      </c>
      <c r="AN136" s="18">
        <f t="shared" ca="1" si="80"/>
        <v>78</v>
      </c>
      <c r="AO136" s="18">
        <f t="shared" ca="1" si="81"/>
        <v>190</v>
      </c>
      <c r="AP136" s="18">
        <f t="shared" ca="1" si="82"/>
        <v>80</v>
      </c>
      <c r="AQ136" s="18">
        <f t="shared" ca="1" si="83"/>
        <v>95</v>
      </c>
      <c r="AR136" s="18">
        <f t="shared" ca="1" si="84"/>
        <v>100</v>
      </c>
      <c r="AS136">
        <f t="shared" ca="1" si="85"/>
        <v>2</v>
      </c>
      <c r="AT136" cm="1">
        <f t="array" aca="1" ref="AT136" ca="1">IF(AS136=AS135, AT135, INDEX(Parties[Opponent ID], AS136))</f>
        <v>1</v>
      </c>
      <c r="AU136" t="str" cm="1">
        <f t="array" aca="1" ref="AU136" ca="1">IF(AT136=AT135,AU135, INDEX(Monsters[Name], AT136))</f>
        <v>Gnives</v>
      </c>
      <c r="AV136" cm="1">
        <f t="array" aca="1" ref="AV136" ca="1">IF(AND($AS136=$AS135, $CD135=""), BY135, INDEX(Monsters[Health], $AT136))</f>
        <v>1</v>
      </c>
      <c r="AW136" cm="1">
        <f t="array" aca="1" ref="AW136" ca="1">IF(AND($AS136=$AS135, $CD135=""), BZ135, INDEX(Monsters[Stamina], $AT136))</f>
        <v>92</v>
      </c>
      <c r="AX136" s="18" cm="1">
        <f t="array" aca="1" ref="AX136" ca="1">IF(AND($AS136=$AS135, $CD135=""), CA135, INDEX(Monsters[Attack], $AT136))</f>
        <v>105</v>
      </c>
      <c r="AY136" s="18" cm="1">
        <f t="array" aca="1" ref="AY136" ca="1">IF(AND($AS136=$AS135, $CD135=""), CB135, INDEX(Monsters[Defense], $AT136))</f>
        <v>100</v>
      </c>
      <c r="AZ136" s="18" cm="1">
        <f t="array" aca="1" ref="AZ136" ca="1">IF(AND($AS136=$AS135, $CD135=""), CC135, INDEX(Monsters[Luck], $AT136))</f>
        <v>100</v>
      </c>
      <c r="BA136" cm="1">
        <f t="array" aca="1" ref="BA136" ca="1">IF(AT136=AT135, BA135, MATCH(INDEX(Monsters[Element], AT136), Elements, 0))</f>
        <v>1</v>
      </c>
      <c r="BB136" s="4" cm="1">
        <f t="array" aca="1" ref="BB136" ca="1">INDEX(Monsters[Chance to Use 2], AT136)</f>
        <v>0.65</v>
      </c>
      <c r="BC136" cm="1">
        <f t="array" aca="1" ref="BC136" ca="1">INDEX(Monsters[Ability 1 ID], AT136)</f>
        <v>18</v>
      </c>
      <c r="BD136" cm="1">
        <f t="array" aca="1" ref="BD136" ca="1">INDEX(Monsters[Ability 2 ID], AT136)</f>
        <v>2</v>
      </c>
      <c r="BE136" cm="1">
        <f t="array" aca="1" ref="BE136" ca="1">INDEX(Abilities[Stamina Cost], BC136)</f>
        <v>25</v>
      </c>
      <c r="BF136" cm="1">
        <f t="array" aca="1" ref="BF136" ca="1">INDEX(Abilities[Stamina Cost], BD136)</f>
        <v>3</v>
      </c>
      <c r="BG136">
        <f t="shared" ca="1" si="86"/>
        <v>2</v>
      </c>
      <c r="BH136">
        <f t="shared" ca="1" si="87"/>
        <v>3</v>
      </c>
      <c r="BI136">
        <f t="shared" ca="1" si="88"/>
        <v>25</v>
      </c>
      <c r="BJ136">
        <f t="shared" ca="1" si="89"/>
        <v>1</v>
      </c>
      <c r="BK136">
        <f t="shared" ca="1" si="90"/>
        <v>18</v>
      </c>
      <c r="BL136" s="18" cm="1">
        <f t="array" aca="1" ref="BL136" ca="1">INDEX(Abilities[Element ID], $BK136)</f>
        <v>1</v>
      </c>
      <c r="BM136" s="18" cm="1">
        <f t="array" aca="1" ref="BM136" ca="1">INDEX(Abilities[Stamina Cost], $BK136)</f>
        <v>25</v>
      </c>
      <c r="BN136" s="18" cm="1">
        <f t="array" aca="1" ref="BN136" ca="1">INDEX(Abilities[Min Damage], $BK136)</f>
        <v>22</v>
      </c>
      <c r="BO136" s="18" cm="1">
        <f t="array" aca="1" ref="BO136" ca="1">INDEX(Abilities[Max Damage], $BK136)</f>
        <v>36</v>
      </c>
      <c r="BP136" s="14">
        <f t="shared" ca="1" si="91"/>
        <v>32.173136765172984</v>
      </c>
      <c r="BQ136" t="str" cm="1">
        <f t="array" aca="1" ref="BQ136" ca="1">INDEX(Abilities[Special Effect], BK136)</f>
        <v>Unlucky</v>
      </c>
      <c r="BR136" t="b" cm="1">
        <f t="array" aca="1" ref="BR136" ca="1">RAND() &lt;INDEX(Abilities[Effect Chance], BK136)*AZ136/100</f>
        <v>0</v>
      </c>
      <c r="BS136" t="str">
        <f t="shared" ca="1" si="92"/>
        <v/>
      </c>
      <c r="BT136" s="14">
        <f t="shared" ca="1" si="93"/>
        <v>32.173136765172984</v>
      </c>
      <c r="BU136" t="b">
        <f t="shared" ca="1" si="94"/>
        <v>1</v>
      </c>
      <c r="BV136" t="b">
        <f ca="1">AND(BU136, AS136=COUNTA(Parties[Opponent Party]))</f>
        <v>0</v>
      </c>
      <c r="BW136" s="14" cm="1">
        <f t="array" aca="1" ref="BW136" ca="1">INDEX(ElementMultiplier, AA136, BA136)*100/AY136</f>
        <v>1</v>
      </c>
      <c r="BX136" s="18">
        <f t="shared" ca="1" si="68"/>
        <v>12</v>
      </c>
      <c r="BY136" s="18">
        <f t="shared" ca="1" si="69"/>
        <v>0</v>
      </c>
      <c r="BZ136" s="18">
        <f t="shared" ca="1" si="95"/>
        <v>67</v>
      </c>
      <c r="CA136" s="18">
        <f t="shared" ca="1" si="96"/>
        <v>105</v>
      </c>
      <c r="CB136" s="18">
        <f t="shared" ca="1" si="97"/>
        <v>100</v>
      </c>
      <c r="CC136" s="18">
        <f t="shared" ca="1" si="98"/>
        <v>100</v>
      </c>
      <c r="CD136" t="str">
        <f t="shared" ca="1" si="99"/>
        <v/>
      </c>
    </row>
    <row r="137" spans="8:82" x14ac:dyDescent="0.25">
      <c r="H137">
        <f t="shared" ca="1" si="70"/>
        <v>2</v>
      </c>
      <c r="I137" cm="1">
        <f t="array" aca="1" ref="I137" ca="1">IF(H137=H136, I136, INDEX(Parties[Player ID], H137))</f>
        <v>8</v>
      </c>
      <c r="J137" t="str" cm="1">
        <f t="array" aca="1" ref="J137" ca="1">IF(I137=I136,J136, INDEX(Monsters[Name], I137))</f>
        <v>EFUP Gnome (Extrodinary Fantasical Ultra Pretty Gnome)</v>
      </c>
      <c r="K137" cm="1">
        <f t="array" aca="1" ref="K137" ca="1">IF(AND($H137=$H136, CD136=""), AN136, INDEX(Monsters[Health], $I137))</f>
        <v>78</v>
      </c>
      <c r="L137" cm="1">
        <f t="array" aca="1" ref="L137" ca="1">IF(AND($H137=$H136, $CD136=""), AO136, INDEX(Monsters[Stamina], $I137))</f>
        <v>190</v>
      </c>
      <c r="M137" s="18" cm="1">
        <f t="array" aca="1" ref="M137" ca="1">IF(AND($H137=$H136, $CD136=""), AP136, INDEX(Monsters[Attack], $I137))</f>
        <v>80</v>
      </c>
      <c r="N137" s="18" cm="1">
        <f t="array" aca="1" ref="N137" ca="1">IF(AND($H137=$H136, $CD136=""), AQ136, INDEX(Monsters[Defense], $I137))</f>
        <v>95</v>
      </c>
      <c r="O137" s="18" cm="1">
        <f t="array" aca="1" ref="O137" ca="1">IF(AND($H137=$H136, $CD136=""), AR136, INDEX(Monsters[Luck], $I137))</f>
        <v>100</v>
      </c>
      <c r="P137" cm="1">
        <f t="array" aca="1" ref="P137" ca="1">IF(I137=I136, P136, MATCH(INDEX(Monsters[Element], I137), Elements, 0))</f>
        <v>2</v>
      </c>
      <c r="Q137" s="4" cm="1">
        <f t="array" aca="1" ref="Q137" ca="1">INDEX(Monsters[Chance to Use 2], I137)</f>
        <v>0.8</v>
      </c>
      <c r="R137" cm="1">
        <f t="array" aca="1" ref="R137" ca="1">INDEX(Monsters[Ability 1 ID], I137)</f>
        <v>14</v>
      </c>
      <c r="S137" cm="1">
        <f t="array" aca="1" ref="S137" ca="1">INDEX(Monsters[Ability 2 ID], I137)</f>
        <v>11</v>
      </c>
      <c r="T137" cm="1">
        <f t="array" aca="1" ref="T137" ca="1">INDEX(Abilities[Stamina Cost], R137)</f>
        <v>20</v>
      </c>
      <c r="U137" cm="1">
        <f t="array" aca="1" ref="U137" ca="1">INDEX(Abilities[Stamina Cost], S137)</f>
        <v>10</v>
      </c>
      <c r="V137">
        <f t="shared" ca="1" si="71"/>
        <v>2</v>
      </c>
      <c r="W137">
        <f t="shared" ca="1" si="72"/>
        <v>10</v>
      </c>
      <c r="X137">
        <f t="shared" ca="1" si="73"/>
        <v>20</v>
      </c>
      <c r="Y137">
        <f t="shared" ca="1" si="74"/>
        <v>1</v>
      </c>
      <c r="Z137">
        <f t="shared" ca="1" si="75"/>
        <v>14</v>
      </c>
      <c r="AA137" s="18" cm="1">
        <f t="array" aca="1" ref="AA137" ca="1">INDEX(Abilities[Element ID], $Z137)</f>
        <v>2</v>
      </c>
      <c r="AB137" s="18" cm="1">
        <f t="array" aca="1" ref="AB137" ca="1">INDEX(Abilities[Stamina Cost], $Z137)</f>
        <v>20</v>
      </c>
      <c r="AC137" s="18" cm="1">
        <f t="array" aca="1" ref="AC137" ca="1">INDEX(Abilities[Min Damage], $Z137)</f>
        <v>10</v>
      </c>
      <c r="AD137" s="18" cm="1">
        <f t="array" aca="1" ref="AD137" ca="1">INDEX(Abilities[Max Damage], $Z137)</f>
        <v>25</v>
      </c>
      <c r="AE137" s="14">
        <f t="shared" ca="1" si="76"/>
        <v>13.227347094738416</v>
      </c>
      <c r="AF137" t="str" cm="1">
        <f t="array" aca="1" ref="AF137" ca="1">INDEX(Abilities[Special Effect], Z137)</f>
        <v>Fortify</v>
      </c>
      <c r="AG137" t="b" cm="1">
        <f t="array" aca="1" ref="AG137" ca="1">RAND() &lt;INDEX(Abilities[Effect Chance], Z137)*O137/100</f>
        <v>1</v>
      </c>
      <c r="AH137" t="str">
        <f t="shared" ca="1" si="77"/>
        <v>Fortify</v>
      </c>
      <c r="AI137" s="14">
        <f t="shared" ca="1" si="78"/>
        <v>13.227347094738416</v>
      </c>
      <c r="AJ137" t="b">
        <f t="shared" ca="1" si="79"/>
        <v>0</v>
      </c>
      <c r="AK137" t="b">
        <f ca="1">AND(AJ137, H137=COUNTA(Parties[Player Party]))</f>
        <v>0</v>
      </c>
      <c r="AL137" s="14" cm="1">
        <f t="array" aca="1" ref="AL137" ca="1">INDEX(ElementMultiplier, BL137, P137)*100/N137</f>
        <v>1.0526315789473684</v>
      </c>
      <c r="AM137" s="14">
        <f t="shared" ca="1" si="67"/>
        <v>11</v>
      </c>
      <c r="AN137" s="18">
        <f t="shared" ca="1" si="80"/>
        <v>67</v>
      </c>
      <c r="AO137" s="18">
        <f t="shared" ca="1" si="81"/>
        <v>170</v>
      </c>
      <c r="AP137" s="18">
        <f t="shared" ca="1" si="82"/>
        <v>80</v>
      </c>
      <c r="AQ137" s="18">
        <f t="shared" ca="1" si="83"/>
        <v>94</v>
      </c>
      <c r="AR137" s="18">
        <f t="shared" ca="1" si="84"/>
        <v>100</v>
      </c>
      <c r="AS137">
        <f t="shared" ca="1" si="85"/>
        <v>3</v>
      </c>
      <c r="AT137" cm="1">
        <f t="array" aca="1" ref="AT137" ca="1">IF(AS137=AS136, AT136, INDEX(Parties[Opponent ID], AS137))</f>
        <v>11</v>
      </c>
      <c r="AU137" t="str" cm="1">
        <f t="array" aca="1" ref="AU137" ca="1">IF(AT137=AT136,AU136, INDEX(Monsters[Name], AT137))</f>
        <v>Gneaver</v>
      </c>
      <c r="AV137" cm="1">
        <f t="array" aca="1" ref="AV137" ca="1">IF(AND($AS137=$AS136, $CD136=""), BY136, INDEX(Monsters[Health], $AT137))</f>
        <v>120</v>
      </c>
      <c r="AW137" cm="1">
        <f t="array" aca="1" ref="AW137" ca="1">IF(AND($AS137=$AS136, $CD136=""), BZ136, INDEX(Monsters[Stamina], $AT137))</f>
        <v>107</v>
      </c>
      <c r="AX137" s="18" cm="1">
        <f t="array" aca="1" ref="AX137" ca="1">IF(AND($AS137=$AS136, $CD136=""), CA136, INDEX(Monsters[Attack], $AT137))</f>
        <v>110</v>
      </c>
      <c r="AY137" s="18" cm="1">
        <f t="array" aca="1" ref="AY137" ca="1">IF(AND($AS137=$AS136, $CD136=""), CB136, INDEX(Monsters[Defense], $AT137))</f>
        <v>80</v>
      </c>
      <c r="AZ137" s="18" cm="1">
        <f t="array" aca="1" ref="AZ137" ca="1">IF(AND($AS137=$AS136, $CD136=""), CC136, INDEX(Monsters[Luck], $AT137))</f>
        <v>100</v>
      </c>
      <c r="BA137" cm="1">
        <f t="array" aca="1" ref="BA137" ca="1">IF(AT137=AT136, BA136, MATCH(INDEX(Monsters[Element], AT137), Elements, 0))</f>
        <v>4</v>
      </c>
      <c r="BB137" s="4" cm="1">
        <f t="array" aca="1" ref="BB137" ca="1">INDEX(Monsters[Chance to Use 2], AT137)</f>
        <v>0.25</v>
      </c>
      <c r="BC137" cm="1">
        <f t="array" aca="1" ref="BC137" ca="1">INDEX(Monsters[Ability 1 ID], AT137)</f>
        <v>1</v>
      </c>
      <c r="BD137" cm="1">
        <f t="array" aca="1" ref="BD137" ca="1">INDEX(Monsters[Ability 2 ID], AT137)</f>
        <v>2</v>
      </c>
      <c r="BE137" cm="1">
        <f t="array" aca="1" ref="BE137" ca="1">INDEX(Abilities[Stamina Cost], BC137)</f>
        <v>5</v>
      </c>
      <c r="BF137" cm="1">
        <f t="array" aca="1" ref="BF137" ca="1">INDEX(Abilities[Stamina Cost], BD137)</f>
        <v>3</v>
      </c>
      <c r="BG137">
        <f t="shared" ca="1" si="86"/>
        <v>2</v>
      </c>
      <c r="BH137">
        <f t="shared" ca="1" si="87"/>
        <v>3</v>
      </c>
      <c r="BI137">
        <f t="shared" ca="1" si="88"/>
        <v>5</v>
      </c>
      <c r="BJ137">
        <f t="shared" ca="1" si="89"/>
        <v>2</v>
      </c>
      <c r="BK137">
        <f t="shared" ca="1" si="90"/>
        <v>2</v>
      </c>
      <c r="BL137" s="18" cm="1">
        <f t="array" aca="1" ref="BL137" ca="1">INDEX(Abilities[Element ID], $BK137)</f>
        <v>1</v>
      </c>
      <c r="BM137" s="18" cm="1">
        <f t="array" aca="1" ref="BM137" ca="1">INDEX(Abilities[Stamina Cost], $BK137)</f>
        <v>3</v>
      </c>
      <c r="BN137" s="18" cm="1">
        <f t="array" aca="1" ref="BN137" ca="1">INDEX(Abilities[Min Damage], $BK137)</f>
        <v>8</v>
      </c>
      <c r="BO137" s="18" cm="1">
        <f t="array" aca="1" ref="BO137" ca="1">INDEX(Abilities[Max Damage], $BK137)</f>
        <v>13</v>
      </c>
      <c r="BP137" s="14">
        <f t="shared" ca="1" si="91"/>
        <v>10.51130354957367</v>
      </c>
      <c r="BQ137" t="str" cm="1">
        <f t="array" aca="1" ref="BQ137" ca="1">INDEX(Abilities[Special Effect], BK137)</f>
        <v>Sunder</v>
      </c>
      <c r="BR137" t="b" cm="1">
        <f t="array" aca="1" ref="BR137" ca="1">RAND() &lt;INDEX(Abilities[Effect Chance], BK137)*AZ137/100</f>
        <v>1</v>
      </c>
      <c r="BS137" t="str">
        <f t="shared" ca="1" si="92"/>
        <v>Sunder</v>
      </c>
      <c r="BT137" s="14">
        <f t="shared" ca="1" si="93"/>
        <v>10.51130354957367</v>
      </c>
      <c r="BU137" t="b">
        <f t="shared" ca="1" si="94"/>
        <v>0</v>
      </c>
      <c r="BV137" t="b">
        <f ca="1">AND(BU137, AS137=COUNTA(Parties[Opponent Party]))</f>
        <v>0</v>
      </c>
      <c r="BW137" s="14" cm="1">
        <f t="array" aca="1" ref="BW137" ca="1">INDEX(ElementMultiplier, AA137, BA137)*100/AY137</f>
        <v>1.5625</v>
      </c>
      <c r="BX137" s="18">
        <f t="shared" ca="1" si="68"/>
        <v>21</v>
      </c>
      <c r="BY137" s="18">
        <f t="shared" ca="1" si="69"/>
        <v>99</v>
      </c>
      <c r="BZ137" s="18">
        <f t="shared" ca="1" si="95"/>
        <v>104</v>
      </c>
      <c r="CA137" s="18">
        <f t="shared" ca="1" si="96"/>
        <v>110</v>
      </c>
      <c r="CB137" s="18">
        <f t="shared" ca="1" si="97"/>
        <v>80</v>
      </c>
      <c r="CC137" s="18">
        <f t="shared" ca="1" si="98"/>
        <v>100</v>
      </c>
      <c r="CD137" t="str">
        <f t="shared" ca="1" si="99"/>
        <v/>
      </c>
    </row>
    <row r="138" spans="8:82" x14ac:dyDescent="0.25">
      <c r="H138">
        <f t="shared" ca="1" si="70"/>
        <v>2</v>
      </c>
      <c r="I138" cm="1">
        <f t="array" aca="1" ref="I138" ca="1">IF(H138=H137, I137, INDEX(Parties[Player ID], H138))</f>
        <v>8</v>
      </c>
      <c r="J138" t="str" cm="1">
        <f t="array" aca="1" ref="J138" ca="1">IF(I138=I137,J137, INDEX(Monsters[Name], I138))</f>
        <v>EFUP Gnome (Extrodinary Fantasical Ultra Pretty Gnome)</v>
      </c>
      <c r="K138" cm="1">
        <f t="array" aca="1" ref="K138" ca="1">IF(AND($H138=$H137, CD137=""), AN137, INDEX(Monsters[Health], $I138))</f>
        <v>67</v>
      </c>
      <c r="L138" cm="1">
        <f t="array" aca="1" ref="L138" ca="1">IF(AND($H138=$H137, $CD137=""), AO137, INDEX(Monsters[Stamina], $I138))</f>
        <v>170</v>
      </c>
      <c r="M138" s="18" cm="1">
        <f t="array" aca="1" ref="M138" ca="1">IF(AND($H138=$H137, $CD137=""), AP137, INDEX(Monsters[Attack], $I138))</f>
        <v>80</v>
      </c>
      <c r="N138" s="18" cm="1">
        <f t="array" aca="1" ref="N138" ca="1">IF(AND($H138=$H137, $CD137=""), AQ137, INDEX(Monsters[Defense], $I138))</f>
        <v>94</v>
      </c>
      <c r="O138" s="18" cm="1">
        <f t="array" aca="1" ref="O138" ca="1">IF(AND($H138=$H137, $CD137=""), AR137, INDEX(Monsters[Luck], $I138))</f>
        <v>100</v>
      </c>
      <c r="P138" cm="1">
        <f t="array" aca="1" ref="P138" ca="1">IF(I138=I137, P137, MATCH(INDEX(Monsters[Element], I138), Elements, 0))</f>
        <v>2</v>
      </c>
      <c r="Q138" s="4" cm="1">
        <f t="array" aca="1" ref="Q138" ca="1">INDEX(Monsters[Chance to Use 2], I138)</f>
        <v>0.8</v>
      </c>
      <c r="R138" cm="1">
        <f t="array" aca="1" ref="R138" ca="1">INDEX(Monsters[Ability 1 ID], I138)</f>
        <v>14</v>
      </c>
      <c r="S138" cm="1">
        <f t="array" aca="1" ref="S138" ca="1">INDEX(Monsters[Ability 2 ID], I138)</f>
        <v>11</v>
      </c>
      <c r="T138" cm="1">
        <f t="array" aca="1" ref="T138" ca="1">INDEX(Abilities[Stamina Cost], R138)</f>
        <v>20</v>
      </c>
      <c r="U138" cm="1">
        <f t="array" aca="1" ref="U138" ca="1">INDEX(Abilities[Stamina Cost], S138)</f>
        <v>10</v>
      </c>
      <c r="V138">
        <f t="shared" ca="1" si="71"/>
        <v>2</v>
      </c>
      <c r="W138">
        <f t="shared" ca="1" si="72"/>
        <v>10</v>
      </c>
      <c r="X138">
        <f t="shared" ca="1" si="73"/>
        <v>20</v>
      </c>
      <c r="Y138">
        <f t="shared" ca="1" si="74"/>
        <v>2</v>
      </c>
      <c r="Z138">
        <f t="shared" ca="1" si="75"/>
        <v>11</v>
      </c>
      <c r="AA138" s="18" cm="1">
        <f t="array" aca="1" ref="AA138" ca="1">INDEX(Abilities[Element ID], $Z138)</f>
        <v>2</v>
      </c>
      <c r="AB138" s="18" cm="1">
        <f t="array" aca="1" ref="AB138" ca="1">INDEX(Abilities[Stamina Cost], $Z138)</f>
        <v>10</v>
      </c>
      <c r="AC138" s="18" cm="1">
        <f t="array" aca="1" ref="AC138" ca="1">INDEX(Abilities[Min Damage], $Z138)</f>
        <v>10</v>
      </c>
      <c r="AD138" s="18" cm="1">
        <f t="array" aca="1" ref="AD138" ca="1">INDEX(Abilities[Max Damage], $Z138)</f>
        <v>22</v>
      </c>
      <c r="AE138" s="14">
        <f t="shared" ca="1" si="76"/>
        <v>10.965114166667533</v>
      </c>
      <c r="AF138" t="str" cm="1">
        <f t="array" aca="1" ref="AF138" ca="1">INDEX(Abilities[Special Effect], Z138)</f>
        <v>Vampire</v>
      </c>
      <c r="AG138" t="b" cm="1">
        <f t="array" aca="1" ref="AG138" ca="1">RAND() &lt;INDEX(Abilities[Effect Chance], Z138)*O138/100</f>
        <v>1</v>
      </c>
      <c r="AH138" t="str">
        <f t="shared" ca="1" si="77"/>
        <v>Vampire</v>
      </c>
      <c r="AI138" s="14">
        <f t="shared" ca="1" si="78"/>
        <v>10.965114166667533</v>
      </c>
      <c r="AJ138" t="b">
        <f t="shared" ca="1" si="79"/>
        <v>0</v>
      </c>
      <c r="AK138" t="b">
        <f ca="1">AND(AJ138, H138=COUNTA(Parties[Player Party]))</f>
        <v>0</v>
      </c>
      <c r="AL138" s="14" cm="1">
        <f t="array" aca="1" ref="AL138" ca="1">INDEX(ElementMultiplier, BL138, P138)*100/N138</f>
        <v>2.1276595744680851</v>
      </c>
      <c r="AM138" s="14">
        <f t="shared" ca="1" si="67"/>
        <v>16</v>
      </c>
      <c r="AN138" s="18">
        <f t="shared" ca="1" si="80"/>
        <v>59.5</v>
      </c>
      <c r="AO138" s="18">
        <f t="shared" ca="1" si="81"/>
        <v>160</v>
      </c>
      <c r="AP138" s="18">
        <f t="shared" ca="1" si="82"/>
        <v>80</v>
      </c>
      <c r="AQ138" s="18">
        <f t="shared" ca="1" si="83"/>
        <v>94</v>
      </c>
      <c r="AR138" s="18">
        <f t="shared" ca="1" si="84"/>
        <v>100</v>
      </c>
      <c r="AS138">
        <f t="shared" ca="1" si="85"/>
        <v>3</v>
      </c>
      <c r="AT138" cm="1">
        <f t="array" aca="1" ref="AT138" ca="1">IF(AS138=AS137, AT137, INDEX(Parties[Opponent ID], AS138))</f>
        <v>11</v>
      </c>
      <c r="AU138" t="str" cm="1">
        <f t="array" aca="1" ref="AU138" ca="1">IF(AT138=AT137,AU137, INDEX(Monsters[Name], AT138))</f>
        <v>Gneaver</v>
      </c>
      <c r="AV138" cm="1">
        <f t="array" aca="1" ref="AV138" ca="1">IF(AND($AS138=$AS137, $CD137=""), BY137, INDEX(Monsters[Health], $AT138))</f>
        <v>99</v>
      </c>
      <c r="AW138" cm="1">
        <f t="array" aca="1" ref="AW138" ca="1">IF(AND($AS138=$AS137, $CD137=""), BZ137, INDEX(Monsters[Stamina], $AT138))</f>
        <v>104</v>
      </c>
      <c r="AX138" s="18" cm="1">
        <f t="array" aca="1" ref="AX138" ca="1">IF(AND($AS138=$AS137, $CD137=""), CA137, INDEX(Monsters[Attack], $AT138))</f>
        <v>110</v>
      </c>
      <c r="AY138" s="18" cm="1">
        <f t="array" aca="1" ref="AY138" ca="1">IF(AND($AS138=$AS137, $CD137=""), CB137, INDEX(Monsters[Defense], $AT138))</f>
        <v>80</v>
      </c>
      <c r="AZ138" s="18" cm="1">
        <f t="array" aca="1" ref="AZ138" ca="1">IF(AND($AS138=$AS137, $CD137=""), CC137, INDEX(Monsters[Luck], $AT138))</f>
        <v>100</v>
      </c>
      <c r="BA138" cm="1">
        <f t="array" aca="1" ref="BA138" ca="1">IF(AT138=AT137, BA137, MATCH(INDEX(Monsters[Element], AT138), Elements, 0))</f>
        <v>4</v>
      </c>
      <c r="BB138" s="4" cm="1">
        <f t="array" aca="1" ref="BB138" ca="1">INDEX(Monsters[Chance to Use 2], AT138)</f>
        <v>0.25</v>
      </c>
      <c r="BC138" cm="1">
        <f t="array" aca="1" ref="BC138" ca="1">INDEX(Monsters[Ability 1 ID], AT138)</f>
        <v>1</v>
      </c>
      <c r="BD138" cm="1">
        <f t="array" aca="1" ref="BD138" ca="1">INDEX(Monsters[Ability 2 ID], AT138)</f>
        <v>2</v>
      </c>
      <c r="BE138" cm="1">
        <f t="array" aca="1" ref="BE138" ca="1">INDEX(Abilities[Stamina Cost], BC138)</f>
        <v>5</v>
      </c>
      <c r="BF138" cm="1">
        <f t="array" aca="1" ref="BF138" ca="1">INDEX(Abilities[Stamina Cost], BD138)</f>
        <v>3</v>
      </c>
      <c r="BG138">
        <f t="shared" ca="1" si="86"/>
        <v>2</v>
      </c>
      <c r="BH138">
        <f t="shared" ca="1" si="87"/>
        <v>3</v>
      </c>
      <c r="BI138">
        <f t="shared" ca="1" si="88"/>
        <v>5</v>
      </c>
      <c r="BJ138">
        <f t="shared" ca="1" si="89"/>
        <v>1</v>
      </c>
      <c r="BK138">
        <f t="shared" ca="1" si="90"/>
        <v>1</v>
      </c>
      <c r="BL138" s="18" cm="1">
        <f t="array" aca="1" ref="BL138" ca="1">INDEX(Abilities[Element ID], $BK138)</f>
        <v>4</v>
      </c>
      <c r="BM138" s="18" cm="1">
        <f t="array" aca="1" ref="BM138" ca="1">INDEX(Abilities[Stamina Cost], $BK138)</f>
        <v>5</v>
      </c>
      <c r="BN138" s="18" cm="1">
        <f t="array" aca="1" ref="BN138" ca="1">INDEX(Abilities[Min Damage], $BK138)</f>
        <v>12</v>
      </c>
      <c r="BO138" s="18" cm="1">
        <f t="array" aca="1" ref="BO138" ca="1">INDEX(Abilities[Max Damage], $BK138)</f>
        <v>18</v>
      </c>
      <c r="BP138" s="14">
        <f t="shared" ca="1" si="91"/>
        <v>16.26862221379054</v>
      </c>
      <c r="BQ138" t="str" cm="1">
        <f t="array" aca="1" ref="BQ138" ca="1">INDEX(Abilities[Special Effect], BK138)</f>
        <v>Vampire</v>
      </c>
      <c r="BR138" t="b" cm="1">
        <f t="array" aca="1" ref="BR138" ca="1">RAND() &lt;INDEX(Abilities[Effect Chance], BK138)*AZ138/100</f>
        <v>1</v>
      </c>
      <c r="BS138" t="str">
        <f t="shared" ca="1" si="92"/>
        <v>Vampire</v>
      </c>
      <c r="BT138" s="14">
        <f t="shared" ca="1" si="93"/>
        <v>16.26862221379054</v>
      </c>
      <c r="BU138" t="b">
        <f t="shared" ca="1" si="94"/>
        <v>0</v>
      </c>
      <c r="BV138" t="b">
        <f ca="1">AND(BU138, AS138=COUNTA(Parties[Opponent Party]))</f>
        <v>0</v>
      </c>
      <c r="BW138" s="14" cm="1">
        <f t="array" aca="1" ref="BW138" ca="1">INDEX(ElementMultiplier, AA138, BA138)*100/AY138</f>
        <v>1.5625</v>
      </c>
      <c r="BX138" s="18">
        <f t="shared" ca="1" si="68"/>
        <v>17</v>
      </c>
      <c r="BY138" s="18">
        <f t="shared" ca="1" si="69"/>
        <v>90</v>
      </c>
      <c r="BZ138" s="18">
        <f t="shared" ca="1" si="95"/>
        <v>99</v>
      </c>
      <c r="CA138" s="18">
        <f t="shared" ca="1" si="96"/>
        <v>110</v>
      </c>
      <c r="CB138" s="18">
        <f t="shared" ca="1" si="97"/>
        <v>80</v>
      </c>
      <c r="CC138" s="18">
        <f t="shared" ca="1" si="98"/>
        <v>100</v>
      </c>
      <c r="CD138" t="str">
        <f t="shared" ca="1" si="99"/>
        <v/>
      </c>
    </row>
    <row r="139" spans="8:82" x14ac:dyDescent="0.25">
      <c r="H139">
        <f t="shared" ca="1" si="70"/>
        <v>2</v>
      </c>
      <c r="I139" cm="1">
        <f t="array" aca="1" ref="I139" ca="1">IF(H139=H138, I138, INDEX(Parties[Player ID], H139))</f>
        <v>8</v>
      </c>
      <c r="J139" t="str" cm="1">
        <f t="array" aca="1" ref="J139" ca="1">IF(I139=I138,J138, INDEX(Monsters[Name], I139))</f>
        <v>EFUP Gnome (Extrodinary Fantasical Ultra Pretty Gnome)</v>
      </c>
      <c r="K139" cm="1">
        <f t="array" aca="1" ref="K139" ca="1">IF(AND($H139=$H138, CD138=""), AN138, INDEX(Monsters[Health], $I139))</f>
        <v>59.5</v>
      </c>
      <c r="L139" cm="1">
        <f t="array" aca="1" ref="L139" ca="1">IF(AND($H139=$H138, $CD138=""), AO138, INDEX(Monsters[Stamina], $I139))</f>
        <v>160</v>
      </c>
      <c r="M139" s="18" cm="1">
        <f t="array" aca="1" ref="M139" ca="1">IF(AND($H139=$H138, $CD138=""), AP138, INDEX(Monsters[Attack], $I139))</f>
        <v>80</v>
      </c>
      <c r="N139" s="18" cm="1">
        <f t="array" aca="1" ref="N139" ca="1">IF(AND($H139=$H138, $CD138=""), AQ138, INDEX(Monsters[Defense], $I139))</f>
        <v>94</v>
      </c>
      <c r="O139" s="18" cm="1">
        <f t="array" aca="1" ref="O139" ca="1">IF(AND($H139=$H138, $CD138=""), AR138, INDEX(Monsters[Luck], $I139))</f>
        <v>100</v>
      </c>
      <c r="P139" cm="1">
        <f t="array" aca="1" ref="P139" ca="1">IF(I139=I138, P138, MATCH(INDEX(Monsters[Element], I139), Elements, 0))</f>
        <v>2</v>
      </c>
      <c r="Q139" s="4" cm="1">
        <f t="array" aca="1" ref="Q139" ca="1">INDEX(Monsters[Chance to Use 2], I139)</f>
        <v>0.8</v>
      </c>
      <c r="R139" cm="1">
        <f t="array" aca="1" ref="R139" ca="1">INDEX(Monsters[Ability 1 ID], I139)</f>
        <v>14</v>
      </c>
      <c r="S139" cm="1">
        <f t="array" aca="1" ref="S139" ca="1">INDEX(Monsters[Ability 2 ID], I139)</f>
        <v>11</v>
      </c>
      <c r="T139" cm="1">
        <f t="array" aca="1" ref="T139" ca="1">INDEX(Abilities[Stamina Cost], R139)</f>
        <v>20</v>
      </c>
      <c r="U139" cm="1">
        <f t="array" aca="1" ref="U139" ca="1">INDEX(Abilities[Stamina Cost], S139)</f>
        <v>10</v>
      </c>
      <c r="V139">
        <f t="shared" ca="1" si="71"/>
        <v>2</v>
      </c>
      <c r="W139">
        <f t="shared" ca="1" si="72"/>
        <v>10</v>
      </c>
      <c r="X139">
        <f t="shared" ca="1" si="73"/>
        <v>20</v>
      </c>
      <c r="Y139">
        <f t="shared" ca="1" si="74"/>
        <v>2</v>
      </c>
      <c r="Z139">
        <f t="shared" ca="1" si="75"/>
        <v>11</v>
      </c>
      <c r="AA139" s="18" cm="1">
        <f t="array" aca="1" ref="AA139" ca="1">INDEX(Abilities[Element ID], $Z139)</f>
        <v>2</v>
      </c>
      <c r="AB139" s="18" cm="1">
        <f t="array" aca="1" ref="AB139" ca="1">INDEX(Abilities[Stamina Cost], $Z139)</f>
        <v>10</v>
      </c>
      <c r="AC139" s="18" cm="1">
        <f t="array" aca="1" ref="AC139" ca="1">INDEX(Abilities[Min Damage], $Z139)</f>
        <v>10</v>
      </c>
      <c r="AD139" s="18" cm="1">
        <f t="array" aca="1" ref="AD139" ca="1">INDEX(Abilities[Max Damage], $Z139)</f>
        <v>22</v>
      </c>
      <c r="AE139" s="14">
        <f t="shared" ca="1" si="76"/>
        <v>9.8612150466964241</v>
      </c>
      <c r="AF139" t="str" cm="1">
        <f t="array" aca="1" ref="AF139" ca="1">INDEX(Abilities[Special Effect], Z139)</f>
        <v>Vampire</v>
      </c>
      <c r="AG139" t="b" cm="1">
        <f t="array" aca="1" ref="AG139" ca="1">RAND() &lt;INDEX(Abilities[Effect Chance], Z139)*O139/100</f>
        <v>0</v>
      </c>
      <c r="AH139" t="str">
        <f t="shared" ca="1" si="77"/>
        <v/>
      </c>
      <c r="AI139" s="14">
        <f t="shared" ca="1" si="78"/>
        <v>9.8612150466964241</v>
      </c>
      <c r="AJ139" t="b">
        <f t="shared" ca="1" si="79"/>
        <v>0</v>
      </c>
      <c r="AK139" t="b">
        <f ca="1">AND(AJ139, H139=COUNTA(Parties[Player Party]))</f>
        <v>0</v>
      </c>
      <c r="AL139" s="14" cm="1">
        <f t="array" aca="1" ref="AL139" ca="1">INDEX(ElementMultiplier, BL139, P139)*100/N139</f>
        <v>1.0638297872340425</v>
      </c>
      <c r="AM139" s="14">
        <f t="shared" ca="1" si="67"/>
        <v>11</v>
      </c>
      <c r="AN139" s="18">
        <f t="shared" ca="1" si="80"/>
        <v>48.5</v>
      </c>
      <c r="AO139" s="18">
        <f t="shared" ca="1" si="81"/>
        <v>150</v>
      </c>
      <c r="AP139" s="18">
        <f t="shared" ca="1" si="82"/>
        <v>80</v>
      </c>
      <c r="AQ139" s="18">
        <f t="shared" ca="1" si="83"/>
        <v>85</v>
      </c>
      <c r="AR139" s="18">
        <f t="shared" ca="1" si="84"/>
        <v>100</v>
      </c>
      <c r="AS139">
        <f t="shared" ca="1" si="85"/>
        <v>3</v>
      </c>
      <c r="AT139" cm="1">
        <f t="array" aca="1" ref="AT139" ca="1">IF(AS139=AS138, AT138, INDEX(Parties[Opponent ID], AS139))</f>
        <v>11</v>
      </c>
      <c r="AU139" t="str" cm="1">
        <f t="array" aca="1" ref="AU139" ca="1">IF(AT139=AT138,AU138, INDEX(Monsters[Name], AT139))</f>
        <v>Gneaver</v>
      </c>
      <c r="AV139" cm="1">
        <f t="array" aca="1" ref="AV139" ca="1">IF(AND($AS139=$AS138, $CD138=""), BY138, INDEX(Monsters[Health], $AT139))</f>
        <v>90</v>
      </c>
      <c r="AW139" cm="1">
        <f t="array" aca="1" ref="AW139" ca="1">IF(AND($AS139=$AS138, $CD138=""), BZ138, INDEX(Monsters[Stamina], $AT139))</f>
        <v>99</v>
      </c>
      <c r="AX139" s="18" cm="1">
        <f t="array" aca="1" ref="AX139" ca="1">IF(AND($AS139=$AS138, $CD138=""), CA138, INDEX(Monsters[Attack], $AT139))</f>
        <v>110</v>
      </c>
      <c r="AY139" s="18" cm="1">
        <f t="array" aca="1" ref="AY139" ca="1">IF(AND($AS139=$AS138, $CD138=""), CB138, INDEX(Monsters[Defense], $AT139))</f>
        <v>80</v>
      </c>
      <c r="AZ139" s="18" cm="1">
        <f t="array" aca="1" ref="AZ139" ca="1">IF(AND($AS139=$AS138, $CD138=""), CC138, INDEX(Monsters[Luck], $AT139))</f>
        <v>100</v>
      </c>
      <c r="BA139" cm="1">
        <f t="array" aca="1" ref="BA139" ca="1">IF(AT139=AT138, BA138, MATCH(INDEX(Monsters[Element], AT139), Elements, 0))</f>
        <v>4</v>
      </c>
      <c r="BB139" s="4" cm="1">
        <f t="array" aca="1" ref="BB139" ca="1">INDEX(Monsters[Chance to Use 2], AT139)</f>
        <v>0.25</v>
      </c>
      <c r="BC139" cm="1">
        <f t="array" aca="1" ref="BC139" ca="1">INDEX(Monsters[Ability 1 ID], AT139)</f>
        <v>1</v>
      </c>
      <c r="BD139" cm="1">
        <f t="array" aca="1" ref="BD139" ca="1">INDEX(Monsters[Ability 2 ID], AT139)</f>
        <v>2</v>
      </c>
      <c r="BE139" cm="1">
        <f t="array" aca="1" ref="BE139" ca="1">INDEX(Abilities[Stamina Cost], BC139)</f>
        <v>5</v>
      </c>
      <c r="BF139" cm="1">
        <f t="array" aca="1" ref="BF139" ca="1">INDEX(Abilities[Stamina Cost], BD139)</f>
        <v>3</v>
      </c>
      <c r="BG139">
        <f t="shared" ca="1" si="86"/>
        <v>2</v>
      </c>
      <c r="BH139">
        <f t="shared" ca="1" si="87"/>
        <v>3</v>
      </c>
      <c r="BI139">
        <f t="shared" ca="1" si="88"/>
        <v>5</v>
      </c>
      <c r="BJ139">
        <f t="shared" ca="1" si="89"/>
        <v>2</v>
      </c>
      <c r="BK139">
        <f t="shared" ca="1" si="90"/>
        <v>2</v>
      </c>
      <c r="BL139" s="18" cm="1">
        <f t="array" aca="1" ref="BL139" ca="1">INDEX(Abilities[Element ID], $BK139)</f>
        <v>1</v>
      </c>
      <c r="BM139" s="18" cm="1">
        <f t="array" aca="1" ref="BM139" ca="1">INDEX(Abilities[Stamina Cost], $BK139)</f>
        <v>3</v>
      </c>
      <c r="BN139" s="18" cm="1">
        <f t="array" aca="1" ref="BN139" ca="1">INDEX(Abilities[Min Damage], $BK139)</f>
        <v>8</v>
      </c>
      <c r="BO139" s="18" cm="1">
        <f t="array" aca="1" ref="BO139" ca="1">INDEX(Abilities[Max Damage], $BK139)</f>
        <v>13</v>
      </c>
      <c r="BP139" s="14">
        <f t="shared" ca="1" si="91"/>
        <v>10.610432940202047</v>
      </c>
      <c r="BQ139" t="str" cm="1">
        <f t="array" aca="1" ref="BQ139" ca="1">INDEX(Abilities[Special Effect], BK139)</f>
        <v>Sunder</v>
      </c>
      <c r="BR139" t="b" cm="1">
        <f t="array" aca="1" ref="BR139" ca="1">RAND() &lt;INDEX(Abilities[Effect Chance], BK139)*AZ139/100</f>
        <v>1</v>
      </c>
      <c r="BS139" t="str">
        <f t="shared" ca="1" si="92"/>
        <v>Sunder</v>
      </c>
      <c r="BT139" s="14">
        <f t="shared" ca="1" si="93"/>
        <v>10.610432940202047</v>
      </c>
      <c r="BU139" t="b">
        <f t="shared" ca="1" si="94"/>
        <v>0</v>
      </c>
      <c r="BV139" t="b">
        <f ca="1">AND(BU139, AS139=COUNTA(Parties[Opponent Party]))</f>
        <v>0</v>
      </c>
      <c r="BW139" s="14" cm="1">
        <f t="array" aca="1" ref="BW139" ca="1">INDEX(ElementMultiplier, AA139, BA139)*100/AY139</f>
        <v>1.5625</v>
      </c>
      <c r="BX139" s="18">
        <f t="shared" ca="1" si="68"/>
        <v>15</v>
      </c>
      <c r="BY139" s="18">
        <f t="shared" ca="1" si="69"/>
        <v>75</v>
      </c>
      <c r="BZ139" s="18">
        <f t="shared" ca="1" si="95"/>
        <v>96</v>
      </c>
      <c r="CA139" s="18">
        <f t="shared" ca="1" si="96"/>
        <v>110</v>
      </c>
      <c r="CB139" s="18">
        <f t="shared" ca="1" si="97"/>
        <v>80</v>
      </c>
      <c r="CC139" s="18">
        <f t="shared" ca="1" si="98"/>
        <v>100</v>
      </c>
      <c r="CD139" t="str">
        <f t="shared" ca="1" si="99"/>
        <v/>
      </c>
    </row>
    <row r="140" spans="8:82" x14ac:dyDescent="0.25">
      <c r="H140">
        <f t="shared" ca="1" si="70"/>
        <v>2</v>
      </c>
      <c r="I140" cm="1">
        <f t="array" aca="1" ref="I140" ca="1">IF(H140=H139, I139, INDEX(Parties[Player ID], H140))</f>
        <v>8</v>
      </c>
      <c r="J140" t="str" cm="1">
        <f t="array" aca="1" ref="J140" ca="1">IF(I140=I139,J139, INDEX(Monsters[Name], I140))</f>
        <v>EFUP Gnome (Extrodinary Fantasical Ultra Pretty Gnome)</v>
      </c>
      <c r="K140" cm="1">
        <f t="array" aca="1" ref="K140" ca="1">IF(AND($H140=$H139, CD139=""), AN139, INDEX(Monsters[Health], $I140))</f>
        <v>48.5</v>
      </c>
      <c r="L140" cm="1">
        <f t="array" aca="1" ref="L140" ca="1">IF(AND($H140=$H139, $CD139=""), AO139, INDEX(Monsters[Stamina], $I140))</f>
        <v>150</v>
      </c>
      <c r="M140" s="18" cm="1">
        <f t="array" aca="1" ref="M140" ca="1">IF(AND($H140=$H139, $CD139=""), AP139, INDEX(Monsters[Attack], $I140))</f>
        <v>80</v>
      </c>
      <c r="N140" s="18" cm="1">
        <f t="array" aca="1" ref="N140" ca="1">IF(AND($H140=$H139, $CD139=""), AQ139, INDEX(Monsters[Defense], $I140))</f>
        <v>85</v>
      </c>
      <c r="O140" s="18" cm="1">
        <f t="array" aca="1" ref="O140" ca="1">IF(AND($H140=$H139, $CD139=""), AR139, INDEX(Monsters[Luck], $I140))</f>
        <v>100</v>
      </c>
      <c r="P140" cm="1">
        <f t="array" aca="1" ref="P140" ca="1">IF(I140=I139, P139, MATCH(INDEX(Monsters[Element], I140), Elements, 0))</f>
        <v>2</v>
      </c>
      <c r="Q140" s="4" cm="1">
        <f t="array" aca="1" ref="Q140" ca="1">INDEX(Monsters[Chance to Use 2], I140)</f>
        <v>0.8</v>
      </c>
      <c r="R140" cm="1">
        <f t="array" aca="1" ref="R140" ca="1">INDEX(Monsters[Ability 1 ID], I140)</f>
        <v>14</v>
      </c>
      <c r="S140" cm="1">
        <f t="array" aca="1" ref="S140" ca="1">INDEX(Monsters[Ability 2 ID], I140)</f>
        <v>11</v>
      </c>
      <c r="T140" cm="1">
        <f t="array" aca="1" ref="T140" ca="1">INDEX(Abilities[Stamina Cost], R140)</f>
        <v>20</v>
      </c>
      <c r="U140" cm="1">
        <f t="array" aca="1" ref="U140" ca="1">INDEX(Abilities[Stamina Cost], S140)</f>
        <v>10</v>
      </c>
      <c r="V140">
        <f t="shared" ca="1" si="71"/>
        <v>2</v>
      </c>
      <c r="W140">
        <f t="shared" ca="1" si="72"/>
        <v>10</v>
      </c>
      <c r="X140">
        <f t="shared" ca="1" si="73"/>
        <v>20</v>
      </c>
      <c r="Y140">
        <f t="shared" ca="1" si="74"/>
        <v>2</v>
      </c>
      <c r="Z140">
        <f t="shared" ca="1" si="75"/>
        <v>11</v>
      </c>
      <c r="AA140" s="18" cm="1">
        <f t="array" aca="1" ref="AA140" ca="1">INDEX(Abilities[Element ID], $Z140)</f>
        <v>2</v>
      </c>
      <c r="AB140" s="18" cm="1">
        <f t="array" aca="1" ref="AB140" ca="1">INDEX(Abilities[Stamina Cost], $Z140)</f>
        <v>10</v>
      </c>
      <c r="AC140" s="18" cm="1">
        <f t="array" aca="1" ref="AC140" ca="1">INDEX(Abilities[Min Damage], $Z140)</f>
        <v>10</v>
      </c>
      <c r="AD140" s="18" cm="1">
        <f t="array" aca="1" ref="AD140" ca="1">INDEX(Abilities[Max Damage], $Z140)</f>
        <v>22</v>
      </c>
      <c r="AE140" s="14">
        <f t="shared" ca="1" si="76"/>
        <v>12.658548606818805</v>
      </c>
      <c r="AF140" t="str" cm="1">
        <f t="array" aca="1" ref="AF140" ca="1">INDEX(Abilities[Special Effect], Z140)</f>
        <v>Vampire</v>
      </c>
      <c r="AG140" t="b" cm="1">
        <f t="array" aca="1" ref="AG140" ca="1">RAND() &lt;INDEX(Abilities[Effect Chance], Z140)*O140/100</f>
        <v>1</v>
      </c>
      <c r="AH140" t="str">
        <f t="shared" ca="1" si="77"/>
        <v>Vampire</v>
      </c>
      <c r="AI140" s="14">
        <f t="shared" ca="1" si="78"/>
        <v>12.658548606818805</v>
      </c>
      <c r="AJ140" t="b">
        <f t="shared" ca="1" si="79"/>
        <v>0</v>
      </c>
      <c r="AK140" t="b">
        <f ca="1">AND(AJ140, H140=COUNTA(Parties[Player Party]))</f>
        <v>0</v>
      </c>
      <c r="AL140" s="14" cm="1">
        <f t="array" aca="1" ref="AL140" ca="1">INDEX(ElementMultiplier, BL140, P140)*100/N140</f>
        <v>2.3529411764705883</v>
      </c>
      <c r="AM140" s="14">
        <f t="shared" ca="1" si="67"/>
        <v>16</v>
      </c>
      <c r="AN140" s="18">
        <f t="shared" ca="1" si="80"/>
        <v>42.5</v>
      </c>
      <c r="AO140" s="18">
        <f t="shared" ca="1" si="81"/>
        <v>140</v>
      </c>
      <c r="AP140" s="18">
        <f t="shared" ca="1" si="82"/>
        <v>80</v>
      </c>
      <c r="AQ140" s="18">
        <f t="shared" ca="1" si="83"/>
        <v>85</v>
      </c>
      <c r="AR140" s="18">
        <f t="shared" ca="1" si="84"/>
        <v>100</v>
      </c>
      <c r="AS140">
        <f t="shared" ca="1" si="85"/>
        <v>3</v>
      </c>
      <c r="AT140" cm="1">
        <f t="array" aca="1" ref="AT140" ca="1">IF(AS140=AS139, AT139, INDEX(Parties[Opponent ID], AS140))</f>
        <v>11</v>
      </c>
      <c r="AU140" t="str" cm="1">
        <f t="array" aca="1" ref="AU140" ca="1">IF(AT140=AT139,AU139, INDEX(Monsters[Name], AT140))</f>
        <v>Gneaver</v>
      </c>
      <c r="AV140" cm="1">
        <f t="array" aca="1" ref="AV140" ca="1">IF(AND($AS140=$AS139, $CD139=""), BY139, INDEX(Monsters[Health], $AT140))</f>
        <v>75</v>
      </c>
      <c r="AW140" cm="1">
        <f t="array" aca="1" ref="AW140" ca="1">IF(AND($AS140=$AS139, $CD139=""), BZ139, INDEX(Monsters[Stamina], $AT140))</f>
        <v>96</v>
      </c>
      <c r="AX140" s="18" cm="1">
        <f t="array" aca="1" ref="AX140" ca="1">IF(AND($AS140=$AS139, $CD139=""), CA139, INDEX(Monsters[Attack], $AT140))</f>
        <v>110</v>
      </c>
      <c r="AY140" s="18" cm="1">
        <f t="array" aca="1" ref="AY140" ca="1">IF(AND($AS140=$AS139, $CD139=""), CB139, INDEX(Monsters[Defense], $AT140))</f>
        <v>80</v>
      </c>
      <c r="AZ140" s="18" cm="1">
        <f t="array" aca="1" ref="AZ140" ca="1">IF(AND($AS140=$AS139, $CD139=""), CC139, INDEX(Monsters[Luck], $AT140))</f>
        <v>100</v>
      </c>
      <c r="BA140" cm="1">
        <f t="array" aca="1" ref="BA140" ca="1">IF(AT140=AT139, BA139, MATCH(INDEX(Monsters[Element], AT140), Elements, 0))</f>
        <v>4</v>
      </c>
      <c r="BB140" s="4" cm="1">
        <f t="array" aca="1" ref="BB140" ca="1">INDEX(Monsters[Chance to Use 2], AT140)</f>
        <v>0.25</v>
      </c>
      <c r="BC140" cm="1">
        <f t="array" aca="1" ref="BC140" ca="1">INDEX(Monsters[Ability 1 ID], AT140)</f>
        <v>1</v>
      </c>
      <c r="BD140" cm="1">
        <f t="array" aca="1" ref="BD140" ca="1">INDEX(Monsters[Ability 2 ID], AT140)</f>
        <v>2</v>
      </c>
      <c r="BE140" cm="1">
        <f t="array" aca="1" ref="BE140" ca="1">INDEX(Abilities[Stamina Cost], BC140)</f>
        <v>5</v>
      </c>
      <c r="BF140" cm="1">
        <f t="array" aca="1" ref="BF140" ca="1">INDEX(Abilities[Stamina Cost], BD140)</f>
        <v>3</v>
      </c>
      <c r="BG140">
        <f t="shared" ca="1" si="86"/>
        <v>2</v>
      </c>
      <c r="BH140">
        <f t="shared" ca="1" si="87"/>
        <v>3</v>
      </c>
      <c r="BI140">
        <f t="shared" ca="1" si="88"/>
        <v>5</v>
      </c>
      <c r="BJ140">
        <f t="shared" ca="1" si="89"/>
        <v>1</v>
      </c>
      <c r="BK140">
        <f t="shared" ca="1" si="90"/>
        <v>1</v>
      </c>
      <c r="BL140" s="18" cm="1">
        <f t="array" aca="1" ref="BL140" ca="1">INDEX(Abilities[Element ID], $BK140)</f>
        <v>4</v>
      </c>
      <c r="BM140" s="18" cm="1">
        <f t="array" aca="1" ref="BM140" ca="1">INDEX(Abilities[Stamina Cost], $BK140)</f>
        <v>5</v>
      </c>
      <c r="BN140" s="18" cm="1">
        <f t="array" aca="1" ref="BN140" ca="1">INDEX(Abilities[Min Damage], $BK140)</f>
        <v>12</v>
      </c>
      <c r="BO140" s="18" cm="1">
        <f t="array" aca="1" ref="BO140" ca="1">INDEX(Abilities[Max Damage], $BK140)</f>
        <v>18</v>
      </c>
      <c r="BP140" s="14">
        <f t="shared" ca="1" si="91"/>
        <v>16.041570056657939</v>
      </c>
      <c r="BQ140" t="str" cm="1">
        <f t="array" aca="1" ref="BQ140" ca="1">INDEX(Abilities[Special Effect], BK140)</f>
        <v>Vampire</v>
      </c>
      <c r="BR140" t="b" cm="1">
        <f t="array" aca="1" ref="BR140" ca="1">RAND() &lt;INDEX(Abilities[Effect Chance], BK140)*AZ140/100</f>
        <v>1</v>
      </c>
      <c r="BS140" t="str">
        <f t="shared" ca="1" si="92"/>
        <v>Vampire</v>
      </c>
      <c r="BT140" s="14">
        <f t="shared" ca="1" si="93"/>
        <v>16.041570056657939</v>
      </c>
      <c r="BU140" t="b">
        <f t="shared" ca="1" si="94"/>
        <v>0</v>
      </c>
      <c r="BV140" t="b">
        <f ca="1">AND(BU140, AS140=COUNTA(Parties[Opponent Party]))</f>
        <v>0</v>
      </c>
      <c r="BW140" s="14" cm="1">
        <f t="array" aca="1" ref="BW140" ca="1">INDEX(ElementMultiplier, AA140, BA140)*100/AY140</f>
        <v>1.5625</v>
      </c>
      <c r="BX140" s="18">
        <f t="shared" ca="1" si="68"/>
        <v>20</v>
      </c>
      <c r="BY140" s="18">
        <f t="shared" ca="1" si="69"/>
        <v>63</v>
      </c>
      <c r="BZ140" s="18">
        <f t="shared" ca="1" si="95"/>
        <v>91</v>
      </c>
      <c r="CA140" s="18">
        <f t="shared" ca="1" si="96"/>
        <v>110</v>
      </c>
      <c r="CB140" s="18">
        <f t="shared" ca="1" si="97"/>
        <v>80</v>
      </c>
      <c r="CC140" s="18">
        <f t="shared" ca="1" si="98"/>
        <v>100</v>
      </c>
      <c r="CD140" t="str">
        <f t="shared" ca="1" si="99"/>
        <v/>
      </c>
    </row>
    <row r="141" spans="8:82" x14ac:dyDescent="0.25">
      <c r="H141">
        <f t="shared" ca="1" si="70"/>
        <v>2</v>
      </c>
      <c r="I141" cm="1">
        <f t="array" aca="1" ref="I141" ca="1">IF(H141=H140, I140, INDEX(Parties[Player ID], H141))</f>
        <v>8</v>
      </c>
      <c r="J141" t="str" cm="1">
        <f t="array" aca="1" ref="J141" ca="1">IF(I141=I140,J140, INDEX(Monsters[Name], I141))</f>
        <v>EFUP Gnome (Extrodinary Fantasical Ultra Pretty Gnome)</v>
      </c>
      <c r="K141" cm="1">
        <f t="array" aca="1" ref="K141" ca="1">IF(AND($H141=$H140, CD140=""), AN140, INDEX(Monsters[Health], $I141))</f>
        <v>42.5</v>
      </c>
      <c r="L141" cm="1">
        <f t="array" aca="1" ref="L141" ca="1">IF(AND($H141=$H140, $CD140=""), AO140, INDEX(Monsters[Stamina], $I141))</f>
        <v>140</v>
      </c>
      <c r="M141" s="18" cm="1">
        <f t="array" aca="1" ref="M141" ca="1">IF(AND($H141=$H140, $CD140=""), AP140, INDEX(Monsters[Attack], $I141))</f>
        <v>80</v>
      </c>
      <c r="N141" s="18" cm="1">
        <f t="array" aca="1" ref="N141" ca="1">IF(AND($H141=$H140, $CD140=""), AQ140, INDEX(Monsters[Defense], $I141))</f>
        <v>85</v>
      </c>
      <c r="O141" s="18" cm="1">
        <f t="array" aca="1" ref="O141" ca="1">IF(AND($H141=$H140, $CD140=""), AR140, INDEX(Monsters[Luck], $I141))</f>
        <v>100</v>
      </c>
      <c r="P141" cm="1">
        <f t="array" aca="1" ref="P141" ca="1">IF(I141=I140, P140, MATCH(INDEX(Monsters[Element], I141), Elements, 0))</f>
        <v>2</v>
      </c>
      <c r="Q141" s="4" cm="1">
        <f t="array" aca="1" ref="Q141" ca="1">INDEX(Monsters[Chance to Use 2], I141)</f>
        <v>0.8</v>
      </c>
      <c r="R141" cm="1">
        <f t="array" aca="1" ref="R141" ca="1">INDEX(Monsters[Ability 1 ID], I141)</f>
        <v>14</v>
      </c>
      <c r="S141" cm="1">
        <f t="array" aca="1" ref="S141" ca="1">INDEX(Monsters[Ability 2 ID], I141)</f>
        <v>11</v>
      </c>
      <c r="T141" cm="1">
        <f t="array" aca="1" ref="T141" ca="1">INDEX(Abilities[Stamina Cost], R141)</f>
        <v>20</v>
      </c>
      <c r="U141" cm="1">
        <f t="array" aca="1" ref="U141" ca="1">INDEX(Abilities[Stamina Cost], S141)</f>
        <v>10</v>
      </c>
      <c r="V141">
        <f t="shared" ca="1" si="71"/>
        <v>2</v>
      </c>
      <c r="W141">
        <f t="shared" ca="1" si="72"/>
        <v>10</v>
      </c>
      <c r="X141">
        <f t="shared" ca="1" si="73"/>
        <v>20</v>
      </c>
      <c r="Y141">
        <f t="shared" ca="1" si="74"/>
        <v>2</v>
      </c>
      <c r="Z141">
        <f t="shared" ca="1" si="75"/>
        <v>11</v>
      </c>
      <c r="AA141" s="18" cm="1">
        <f t="array" aca="1" ref="AA141" ca="1">INDEX(Abilities[Element ID], $Z141)</f>
        <v>2</v>
      </c>
      <c r="AB141" s="18" cm="1">
        <f t="array" aca="1" ref="AB141" ca="1">INDEX(Abilities[Stamina Cost], $Z141)</f>
        <v>10</v>
      </c>
      <c r="AC141" s="18" cm="1">
        <f t="array" aca="1" ref="AC141" ca="1">INDEX(Abilities[Min Damage], $Z141)</f>
        <v>10</v>
      </c>
      <c r="AD141" s="18" cm="1">
        <f t="array" aca="1" ref="AD141" ca="1">INDEX(Abilities[Max Damage], $Z141)</f>
        <v>22</v>
      </c>
      <c r="AE141" s="14">
        <f t="shared" ca="1" si="76"/>
        <v>14.497132706354829</v>
      </c>
      <c r="AF141" t="str" cm="1">
        <f t="array" aca="1" ref="AF141" ca="1">INDEX(Abilities[Special Effect], Z141)</f>
        <v>Vampire</v>
      </c>
      <c r="AG141" t="b" cm="1">
        <f t="array" aca="1" ref="AG141" ca="1">RAND() &lt;INDEX(Abilities[Effect Chance], Z141)*O141/100</f>
        <v>0</v>
      </c>
      <c r="AH141" t="str">
        <f t="shared" ca="1" si="77"/>
        <v/>
      </c>
      <c r="AI141" s="14">
        <f t="shared" ca="1" si="78"/>
        <v>14.497132706354829</v>
      </c>
      <c r="AJ141" t="b">
        <f t="shared" ca="1" si="79"/>
        <v>0</v>
      </c>
      <c r="AK141" t="b">
        <f ca="1">AND(AJ141, H141=COUNTA(Parties[Player Party]))</f>
        <v>0</v>
      </c>
      <c r="AL141" s="14" cm="1">
        <f t="array" aca="1" ref="AL141" ca="1">INDEX(ElementMultiplier, BL141, P141)*100/N141</f>
        <v>2.3529411764705883</v>
      </c>
      <c r="AM141" s="14">
        <f t="shared" ca="1" si="67"/>
        <v>17</v>
      </c>
      <c r="AN141" s="18">
        <f t="shared" ca="1" si="80"/>
        <v>25.5</v>
      </c>
      <c r="AO141" s="18">
        <f t="shared" ca="1" si="81"/>
        <v>130</v>
      </c>
      <c r="AP141" s="18">
        <f t="shared" ca="1" si="82"/>
        <v>80</v>
      </c>
      <c r="AQ141" s="18">
        <f t="shared" ca="1" si="83"/>
        <v>85</v>
      </c>
      <c r="AR141" s="18">
        <f t="shared" ca="1" si="84"/>
        <v>100</v>
      </c>
      <c r="AS141">
        <f t="shared" ca="1" si="85"/>
        <v>3</v>
      </c>
      <c r="AT141" cm="1">
        <f t="array" aca="1" ref="AT141" ca="1">IF(AS141=AS140, AT140, INDEX(Parties[Opponent ID], AS141))</f>
        <v>11</v>
      </c>
      <c r="AU141" t="str" cm="1">
        <f t="array" aca="1" ref="AU141" ca="1">IF(AT141=AT140,AU140, INDEX(Monsters[Name], AT141))</f>
        <v>Gneaver</v>
      </c>
      <c r="AV141" cm="1">
        <f t="array" aca="1" ref="AV141" ca="1">IF(AND($AS141=$AS140, $CD140=""), BY140, INDEX(Monsters[Health], $AT141))</f>
        <v>63</v>
      </c>
      <c r="AW141" cm="1">
        <f t="array" aca="1" ref="AW141" ca="1">IF(AND($AS141=$AS140, $CD140=""), BZ140, INDEX(Monsters[Stamina], $AT141))</f>
        <v>91</v>
      </c>
      <c r="AX141" s="18" cm="1">
        <f t="array" aca="1" ref="AX141" ca="1">IF(AND($AS141=$AS140, $CD140=""), CA140, INDEX(Monsters[Attack], $AT141))</f>
        <v>110</v>
      </c>
      <c r="AY141" s="18" cm="1">
        <f t="array" aca="1" ref="AY141" ca="1">IF(AND($AS141=$AS140, $CD140=""), CB140, INDEX(Monsters[Defense], $AT141))</f>
        <v>80</v>
      </c>
      <c r="AZ141" s="18" cm="1">
        <f t="array" aca="1" ref="AZ141" ca="1">IF(AND($AS141=$AS140, $CD140=""), CC140, INDEX(Monsters[Luck], $AT141))</f>
        <v>100</v>
      </c>
      <c r="BA141" cm="1">
        <f t="array" aca="1" ref="BA141" ca="1">IF(AT141=AT140, BA140, MATCH(INDEX(Monsters[Element], AT141), Elements, 0))</f>
        <v>4</v>
      </c>
      <c r="BB141" s="4" cm="1">
        <f t="array" aca="1" ref="BB141" ca="1">INDEX(Monsters[Chance to Use 2], AT141)</f>
        <v>0.25</v>
      </c>
      <c r="BC141" cm="1">
        <f t="array" aca="1" ref="BC141" ca="1">INDEX(Monsters[Ability 1 ID], AT141)</f>
        <v>1</v>
      </c>
      <c r="BD141" cm="1">
        <f t="array" aca="1" ref="BD141" ca="1">INDEX(Monsters[Ability 2 ID], AT141)</f>
        <v>2</v>
      </c>
      <c r="BE141" cm="1">
        <f t="array" aca="1" ref="BE141" ca="1">INDEX(Abilities[Stamina Cost], BC141)</f>
        <v>5</v>
      </c>
      <c r="BF141" cm="1">
        <f t="array" aca="1" ref="BF141" ca="1">INDEX(Abilities[Stamina Cost], BD141)</f>
        <v>3</v>
      </c>
      <c r="BG141">
        <f t="shared" ca="1" si="86"/>
        <v>2</v>
      </c>
      <c r="BH141">
        <f t="shared" ca="1" si="87"/>
        <v>3</v>
      </c>
      <c r="BI141">
        <f t="shared" ca="1" si="88"/>
        <v>5</v>
      </c>
      <c r="BJ141">
        <f t="shared" ca="1" si="89"/>
        <v>1</v>
      </c>
      <c r="BK141">
        <f t="shared" ca="1" si="90"/>
        <v>1</v>
      </c>
      <c r="BL141" s="18" cm="1">
        <f t="array" aca="1" ref="BL141" ca="1">INDEX(Abilities[Element ID], $BK141)</f>
        <v>4</v>
      </c>
      <c r="BM141" s="18" cm="1">
        <f t="array" aca="1" ref="BM141" ca="1">INDEX(Abilities[Stamina Cost], $BK141)</f>
        <v>5</v>
      </c>
      <c r="BN141" s="18" cm="1">
        <f t="array" aca="1" ref="BN141" ca="1">INDEX(Abilities[Min Damage], $BK141)</f>
        <v>12</v>
      </c>
      <c r="BO141" s="18" cm="1">
        <f t="array" aca="1" ref="BO141" ca="1">INDEX(Abilities[Max Damage], $BK141)</f>
        <v>18</v>
      </c>
      <c r="BP141" s="14">
        <f t="shared" ca="1" si="91"/>
        <v>17.276691886230818</v>
      </c>
      <c r="BQ141" t="str" cm="1">
        <f t="array" aca="1" ref="BQ141" ca="1">INDEX(Abilities[Special Effect], BK141)</f>
        <v>Vampire</v>
      </c>
      <c r="BR141" t="b" cm="1">
        <f t="array" aca="1" ref="BR141" ca="1">RAND() &lt;INDEX(Abilities[Effect Chance], BK141)*AZ141/100</f>
        <v>1</v>
      </c>
      <c r="BS141" t="str">
        <f t="shared" ca="1" si="92"/>
        <v>Vampire</v>
      </c>
      <c r="BT141" s="14">
        <f t="shared" ca="1" si="93"/>
        <v>17.276691886230818</v>
      </c>
      <c r="BU141" t="b">
        <f t="shared" ca="1" si="94"/>
        <v>0</v>
      </c>
      <c r="BV141" t="b">
        <f ca="1">AND(BU141, AS141=COUNTA(Parties[Opponent Party]))</f>
        <v>0</v>
      </c>
      <c r="BW141" s="14" cm="1">
        <f t="array" aca="1" ref="BW141" ca="1">INDEX(ElementMultiplier, AA141, BA141)*100/AY141</f>
        <v>1.5625</v>
      </c>
      <c r="BX141" s="18">
        <f t="shared" ca="1" si="68"/>
        <v>23</v>
      </c>
      <c r="BY141" s="18">
        <f t="shared" ca="1" si="69"/>
        <v>48.5</v>
      </c>
      <c r="BZ141" s="18">
        <f t="shared" ca="1" si="95"/>
        <v>86</v>
      </c>
      <c r="CA141" s="18">
        <f t="shared" ca="1" si="96"/>
        <v>110</v>
      </c>
      <c r="CB141" s="18">
        <f t="shared" ca="1" si="97"/>
        <v>80</v>
      </c>
      <c r="CC141" s="18">
        <f t="shared" ca="1" si="98"/>
        <v>100</v>
      </c>
      <c r="CD141" t="str">
        <f t="shared" ca="1" si="99"/>
        <v/>
      </c>
    </row>
    <row r="142" spans="8:82" x14ac:dyDescent="0.25">
      <c r="H142">
        <f t="shared" ca="1" si="70"/>
        <v>2</v>
      </c>
      <c r="I142" cm="1">
        <f t="array" aca="1" ref="I142" ca="1">IF(H142=H141, I141, INDEX(Parties[Player ID], H142))</f>
        <v>8</v>
      </c>
      <c r="J142" t="str" cm="1">
        <f t="array" aca="1" ref="J142" ca="1">IF(I142=I141,J141, INDEX(Monsters[Name], I142))</f>
        <v>EFUP Gnome (Extrodinary Fantasical Ultra Pretty Gnome)</v>
      </c>
      <c r="K142" cm="1">
        <f t="array" aca="1" ref="K142" ca="1">IF(AND($H142=$H141, CD141=""), AN141, INDEX(Monsters[Health], $I142))</f>
        <v>25.5</v>
      </c>
      <c r="L142" cm="1">
        <f t="array" aca="1" ref="L142" ca="1">IF(AND($H142=$H141, $CD141=""), AO141, INDEX(Monsters[Stamina], $I142))</f>
        <v>130</v>
      </c>
      <c r="M142" s="18" cm="1">
        <f t="array" aca="1" ref="M142" ca="1">IF(AND($H142=$H141, $CD141=""), AP141, INDEX(Monsters[Attack], $I142))</f>
        <v>80</v>
      </c>
      <c r="N142" s="18" cm="1">
        <f t="array" aca="1" ref="N142" ca="1">IF(AND($H142=$H141, $CD141=""), AQ141, INDEX(Monsters[Defense], $I142))</f>
        <v>85</v>
      </c>
      <c r="O142" s="18" cm="1">
        <f t="array" aca="1" ref="O142" ca="1">IF(AND($H142=$H141, $CD141=""), AR141, INDEX(Monsters[Luck], $I142))</f>
        <v>100</v>
      </c>
      <c r="P142" cm="1">
        <f t="array" aca="1" ref="P142" ca="1">IF(I142=I141, P141, MATCH(INDEX(Monsters[Element], I142), Elements, 0))</f>
        <v>2</v>
      </c>
      <c r="Q142" s="4" cm="1">
        <f t="array" aca="1" ref="Q142" ca="1">INDEX(Monsters[Chance to Use 2], I142)</f>
        <v>0.8</v>
      </c>
      <c r="R142" cm="1">
        <f t="array" aca="1" ref="R142" ca="1">INDEX(Monsters[Ability 1 ID], I142)</f>
        <v>14</v>
      </c>
      <c r="S142" cm="1">
        <f t="array" aca="1" ref="S142" ca="1">INDEX(Monsters[Ability 2 ID], I142)</f>
        <v>11</v>
      </c>
      <c r="T142" cm="1">
        <f t="array" aca="1" ref="T142" ca="1">INDEX(Abilities[Stamina Cost], R142)</f>
        <v>20</v>
      </c>
      <c r="U142" cm="1">
        <f t="array" aca="1" ref="U142" ca="1">INDEX(Abilities[Stamina Cost], S142)</f>
        <v>10</v>
      </c>
      <c r="V142">
        <f t="shared" ca="1" si="71"/>
        <v>2</v>
      </c>
      <c r="W142">
        <f t="shared" ca="1" si="72"/>
        <v>10</v>
      </c>
      <c r="X142">
        <f t="shared" ca="1" si="73"/>
        <v>20</v>
      </c>
      <c r="Y142">
        <f t="shared" ca="1" si="74"/>
        <v>1</v>
      </c>
      <c r="Z142">
        <f t="shared" ca="1" si="75"/>
        <v>14</v>
      </c>
      <c r="AA142" s="18" cm="1">
        <f t="array" aca="1" ref="AA142" ca="1">INDEX(Abilities[Element ID], $Z142)</f>
        <v>2</v>
      </c>
      <c r="AB142" s="18" cm="1">
        <f t="array" aca="1" ref="AB142" ca="1">INDEX(Abilities[Stamina Cost], $Z142)</f>
        <v>20</v>
      </c>
      <c r="AC142" s="18" cm="1">
        <f t="array" aca="1" ref="AC142" ca="1">INDEX(Abilities[Min Damage], $Z142)</f>
        <v>10</v>
      </c>
      <c r="AD142" s="18" cm="1">
        <f t="array" aca="1" ref="AD142" ca="1">INDEX(Abilities[Max Damage], $Z142)</f>
        <v>25</v>
      </c>
      <c r="AE142" s="14">
        <f t="shared" ca="1" si="76"/>
        <v>15.268106974682393</v>
      </c>
      <c r="AF142" t="str" cm="1">
        <f t="array" aca="1" ref="AF142" ca="1">INDEX(Abilities[Special Effect], Z142)</f>
        <v>Fortify</v>
      </c>
      <c r="AG142" t="b" cm="1">
        <f t="array" aca="1" ref="AG142" ca="1">RAND() &lt;INDEX(Abilities[Effect Chance], Z142)*O142/100</f>
        <v>0</v>
      </c>
      <c r="AH142" t="str">
        <f t="shared" ca="1" si="77"/>
        <v/>
      </c>
      <c r="AI142" s="14">
        <f t="shared" ca="1" si="78"/>
        <v>15.268106974682393</v>
      </c>
      <c r="AJ142" t="b">
        <f t="shared" ca="1" si="79"/>
        <v>0</v>
      </c>
      <c r="AK142" t="b">
        <f ca="1">AND(AJ142, H142=COUNTA(Parties[Player Party]))</f>
        <v>0</v>
      </c>
      <c r="AL142" s="14" cm="1">
        <f t="array" aca="1" ref="AL142" ca="1">INDEX(ElementMultiplier, BL142, P142)*100/N142</f>
        <v>2.3529411764705883</v>
      </c>
      <c r="AM142" s="14">
        <f t="shared" ca="1" si="67"/>
        <v>16</v>
      </c>
      <c r="AN142" s="18">
        <f t="shared" ca="1" si="80"/>
        <v>9.5</v>
      </c>
      <c r="AO142" s="18">
        <f t="shared" ca="1" si="81"/>
        <v>110</v>
      </c>
      <c r="AP142" s="18">
        <f t="shared" ca="1" si="82"/>
        <v>80</v>
      </c>
      <c r="AQ142" s="18">
        <f t="shared" ca="1" si="83"/>
        <v>85</v>
      </c>
      <c r="AR142" s="18">
        <f t="shared" ca="1" si="84"/>
        <v>100</v>
      </c>
      <c r="AS142">
        <f t="shared" ca="1" si="85"/>
        <v>3</v>
      </c>
      <c r="AT142" cm="1">
        <f t="array" aca="1" ref="AT142" ca="1">IF(AS142=AS141, AT141, INDEX(Parties[Opponent ID], AS142))</f>
        <v>11</v>
      </c>
      <c r="AU142" t="str" cm="1">
        <f t="array" aca="1" ref="AU142" ca="1">IF(AT142=AT141,AU141, INDEX(Monsters[Name], AT142))</f>
        <v>Gneaver</v>
      </c>
      <c r="AV142" cm="1">
        <f t="array" aca="1" ref="AV142" ca="1">IF(AND($AS142=$AS141, $CD141=""), BY141, INDEX(Monsters[Health], $AT142))</f>
        <v>48.5</v>
      </c>
      <c r="AW142" cm="1">
        <f t="array" aca="1" ref="AW142" ca="1">IF(AND($AS142=$AS141, $CD141=""), BZ141, INDEX(Monsters[Stamina], $AT142))</f>
        <v>86</v>
      </c>
      <c r="AX142" s="18" cm="1">
        <f t="array" aca="1" ref="AX142" ca="1">IF(AND($AS142=$AS141, $CD141=""), CA141, INDEX(Monsters[Attack], $AT142))</f>
        <v>110</v>
      </c>
      <c r="AY142" s="18" cm="1">
        <f t="array" aca="1" ref="AY142" ca="1">IF(AND($AS142=$AS141, $CD141=""), CB141, INDEX(Monsters[Defense], $AT142))</f>
        <v>80</v>
      </c>
      <c r="AZ142" s="18" cm="1">
        <f t="array" aca="1" ref="AZ142" ca="1">IF(AND($AS142=$AS141, $CD141=""), CC141, INDEX(Monsters[Luck], $AT142))</f>
        <v>100</v>
      </c>
      <c r="BA142" cm="1">
        <f t="array" aca="1" ref="BA142" ca="1">IF(AT142=AT141, BA141, MATCH(INDEX(Monsters[Element], AT142), Elements, 0))</f>
        <v>4</v>
      </c>
      <c r="BB142" s="4" cm="1">
        <f t="array" aca="1" ref="BB142" ca="1">INDEX(Monsters[Chance to Use 2], AT142)</f>
        <v>0.25</v>
      </c>
      <c r="BC142" cm="1">
        <f t="array" aca="1" ref="BC142" ca="1">INDEX(Monsters[Ability 1 ID], AT142)</f>
        <v>1</v>
      </c>
      <c r="BD142" cm="1">
        <f t="array" aca="1" ref="BD142" ca="1">INDEX(Monsters[Ability 2 ID], AT142)</f>
        <v>2</v>
      </c>
      <c r="BE142" cm="1">
        <f t="array" aca="1" ref="BE142" ca="1">INDEX(Abilities[Stamina Cost], BC142)</f>
        <v>5</v>
      </c>
      <c r="BF142" cm="1">
        <f t="array" aca="1" ref="BF142" ca="1">INDEX(Abilities[Stamina Cost], BD142)</f>
        <v>3</v>
      </c>
      <c r="BG142">
        <f t="shared" ca="1" si="86"/>
        <v>2</v>
      </c>
      <c r="BH142">
        <f t="shared" ca="1" si="87"/>
        <v>3</v>
      </c>
      <c r="BI142">
        <f t="shared" ca="1" si="88"/>
        <v>5</v>
      </c>
      <c r="BJ142">
        <f t="shared" ca="1" si="89"/>
        <v>1</v>
      </c>
      <c r="BK142">
        <f t="shared" ca="1" si="90"/>
        <v>1</v>
      </c>
      <c r="BL142" s="18" cm="1">
        <f t="array" aca="1" ref="BL142" ca="1">INDEX(Abilities[Element ID], $BK142)</f>
        <v>4</v>
      </c>
      <c r="BM142" s="18" cm="1">
        <f t="array" aca="1" ref="BM142" ca="1">INDEX(Abilities[Stamina Cost], $BK142)</f>
        <v>5</v>
      </c>
      <c r="BN142" s="18" cm="1">
        <f t="array" aca="1" ref="BN142" ca="1">INDEX(Abilities[Min Damage], $BK142)</f>
        <v>12</v>
      </c>
      <c r="BO142" s="18" cm="1">
        <f t="array" aca="1" ref="BO142" ca="1">INDEX(Abilities[Max Damage], $BK142)</f>
        <v>18</v>
      </c>
      <c r="BP142" s="14">
        <f t="shared" ca="1" si="91"/>
        <v>16.351357092805451</v>
      </c>
      <c r="BQ142" t="str" cm="1">
        <f t="array" aca="1" ref="BQ142" ca="1">INDEX(Abilities[Special Effect], BK142)</f>
        <v>Vampire</v>
      </c>
      <c r="BR142" t="b" cm="1">
        <f t="array" aca="1" ref="BR142" ca="1">RAND() &lt;INDEX(Abilities[Effect Chance], BK142)*AZ142/100</f>
        <v>1</v>
      </c>
      <c r="BS142" t="str">
        <f t="shared" ca="1" si="92"/>
        <v>Vampire</v>
      </c>
      <c r="BT142" s="14">
        <f t="shared" ca="1" si="93"/>
        <v>16.351357092805451</v>
      </c>
      <c r="BU142" t="b">
        <f t="shared" ca="1" si="94"/>
        <v>0</v>
      </c>
      <c r="BV142" t="b">
        <f ca="1">AND(BU142, AS142=COUNTA(Parties[Opponent Party]))</f>
        <v>0</v>
      </c>
      <c r="BW142" s="14" cm="1">
        <f t="array" aca="1" ref="BW142" ca="1">INDEX(ElementMultiplier, AA142, BA142)*100/AY142</f>
        <v>1.5625</v>
      </c>
      <c r="BX142" s="18">
        <f t="shared" ca="1" si="68"/>
        <v>24</v>
      </c>
      <c r="BY142" s="18">
        <f t="shared" ca="1" si="69"/>
        <v>32.5</v>
      </c>
      <c r="BZ142" s="18">
        <f t="shared" ca="1" si="95"/>
        <v>81</v>
      </c>
      <c r="CA142" s="18">
        <f t="shared" ca="1" si="96"/>
        <v>110</v>
      </c>
      <c r="CB142" s="18">
        <f t="shared" ca="1" si="97"/>
        <v>80</v>
      </c>
      <c r="CC142" s="18">
        <f t="shared" ca="1" si="98"/>
        <v>100</v>
      </c>
      <c r="CD142" t="str">
        <f t="shared" ca="1" si="99"/>
        <v/>
      </c>
    </row>
    <row r="143" spans="8:82" x14ac:dyDescent="0.25">
      <c r="H143">
        <f t="shared" ca="1" si="70"/>
        <v>2</v>
      </c>
      <c r="I143" cm="1">
        <f t="array" aca="1" ref="I143" ca="1">IF(H143=H142, I142, INDEX(Parties[Player ID], H143))</f>
        <v>8</v>
      </c>
      <c r="J143" t="str" cm="1">
        <f t="array" aca="1" ref="J143" ca="1">IF(I143=I142,J142, INDEX(Monsters[Name], I143))</f>
        <v>EFUP Gnome (Extrodinary Fantasical Ultra Pretty Gnome)</v>
      </c>
      <c r="K143" cm="1">
        <f t="array" aca="1" ref="K143" ca="1">IF(AND($H143=$H142, CD142=""), AN142, INDEX(Monsters[Health], $I143))</f>
        <v>9.5</v>
      </c>
      <c r="L143" cm="1">
        <f t="array" aca="1" ref="L143" ca="1">IF(AND($H143=$H142, $CD142=""), AO142, INDEX(Monsters[Stamina], $I143))</f>
        <v>110</v>
      </c>
      <c r="M143" s="18" cm="1">
        <f t="array" aca="1" ref="M143" ca="1">IF(AND($H143=$H142, $CD142=""), AP142, INDEX(Monsters[Attack], $I143))</f>
        <v>80</v>
      </c>
      <c r="N143" s="18" cm="1">
        <f t="array" aca="1" ref="N143" ca="1">IF(AND($H143=$H142, $CD142=""), AQ142, INDEX(Monsters[Defense], $I143))</f>
        <v>85</v>
      </c>
      <c r="O143" s="18" cm="1">
        <f t="array" aca="1" ref="O143" ca="1">IF(AND($H143=$H142, $CD142=""), AR142, INDEX(Monsters[Luck], $I143))</f>
        <v>100</v>
      </c>
      <c r="P143" cm="1">
        <f t="array" aca="1" ref="P143" ca="1">IF(I143=I142, P142, MATCH(INDEX(Monsters[Element], I143), Elements, 0))</f>
        <v>2</v>
      </c>
      <c r="Q143" s="4" cm="1">
        <f t="array" aca="1" ref="Q143" ca="1">INDEX(Monsters[Chance to Use 2], I143)</f>
        <v>0.8</v>
      </c>
      <c r="R143" cm="1">
        <f t="array" aca="1" ref="R143" ca="1">INDEX(Monsters[Ability 1 ID], I143)</f>
        <v>14</v>
      </c>
      <c r="S143" cm="1">
        <f t="array" aca="1" ref="S143" ca="1">INDEX(Monsters[Ability 2 ID], I143)</f>
        <v>11</v>
      </c>
      <c r="T143" cm="1">
        <f t="array" aca="1" ref="T143" ca="1">INDEX(Abilities[Stamina Cost], R143)</f>
        <v>20</v>
      </c>
      <c r="U143" cm="1">
        <f t="array" aca="1" ref="U143" ca="1">INDEX(Abilities[Stamina Cost], S143)</f>
        <v>10</v>
      </c>
      <c r="V143">
        <f t="shared" ca="1" si="71"/>
        <v>2</v>
      </c>
      <c r="W143">
        <f t="shared" ca="1" si="72"/>
        <v>10</v>
      </c>
      <c r="X143">
        <f t="shared" ca="1" si="73"/>
        <v>20</v>
      </c>
      <c r="Y143">
        <f t="shared" ca="1" si="74"/>
        <v>2</v>
      </c>
      <c r="Z143">
        <f t="shared" ca="1" si="75"/>
        <v>11</v>
      </c>
      <c r="AA143" s="18" cm="1">
        <f t="array" aca="1" ref="AA143" ca="1">INDEX(Abilities[Element ID], $Z143)</f>
        <v>2</v>
      </c>
      <c r="AB143" s="18" cm="1">
        <f t="array" aca="1" ref="AB143" ca="1">INDEX(Abilities[Stamina Cost], $Z143)</f>
        <v>10</v>
      </c>
      <c r="AC143" s="18" cm="1">
        <f t="array" aca="1" ref="AC143" ca="1">INDEX(Abilities[Min Damage], $Z143)</f>
        <v>10</v>
      </c>
      <c r="AD143" s="18" cm="1">
        <f t="array" aca="1" ref="AD143" ca="1">INDEX(Abilities[Max Damage], $Z143)</f>
        <v>22</v>
      </c>
      <c r="AE143" s="14">
        <f t="shared" ca="1" si="76"/>
        <v>14.952092027964955</v>
      </c>
      <c r="AF143" t="str" cm="1">
        <f t="array" aca="1" ref="AF143" ca="1">INDEX(Abilities[Special Effect], Z143)</f>
        <v>Vampire</v>
      </c>
      <c r="AG143" t="b" cm="1">
        <f t="array" aca="1" ref="AG143" ca="1">RAND() &lt;INDEX(Abilities[Effect Chance], Z143)*O143/100</f>
        <v>0</v>
      </c>
      <c r="AH143" t="str">
        <f t="shared" ca="1" si="77"/>
        <v/>
      </c>
      <c r="AI143" s="14">
        <f t="shared" ca="1" si="78"/>
        <v>14.952092027964955</v>
      </c>
      <c r="AJ143" t="b">
        <f t="shared" ca="1" si="79"/>
        <v>1</v>
      </c>
      <c r="AK143" t="b">
        <f ca="1">AND(AJ143, H143=COUNTA(Parties[Player Party]))</f>
        <v>0</v>
      </c>
      <c r="AL143" s="14" cm="1">
        <f t="array" aca="1" ref="AL143" ca="1">INDEX(ElementMultiplier, BL143, P143)*100/N143</f>
        <v>1.1764705882352942</v>
      </c>
      <c r="AM143" s="14">
        <f t="shared" ca="1" si="67"/>
        <v>12</v>
      </c>
      <c r="AN143" s="18">
        <f t="shared" ca="1" si="80"/>
        <v>0</v>
      </c>
      <c r="AO143" s="18">
        <f t="shared" ca="1" si="81"/>
        <v>100</v>
      </c>
      <c r="AP143" s="18">
        <f t="shared" ca="1" si="82"/>
        <v>80</v>
      </c>
      <c r="AQ143" s="18">
        <f t="shared" ca="1" si="83"/>
        <v>77</v>
      </c>
      <c r="AR143" s="18">
        <f t="shared" ca="1" si="84"/>
        <v>100</v>
      </c>
      <c r="AS143">
        <f t="shared" ca="1" si="85"/>
        <v>3</v>
      </c>
      <c r="AT143" cm="1">
        <f t="array" aca="1" ref="AT143" ca="1">IF(AS143=AS142, AT142, INDEX(Parties[Opponent ID], AS143))</f>
        <v>11</v>
      </c>
      <c r="AU143" t="str" cm="1">
        <f t="array" aca="1" ref="AU143" ca="1">IF(AT143=AT142,AU142, INDEX(Monsters[Name], AT143))</f>
        <v>Gneaver</v>
      </c>
      <c r="AV143" cm="1">
        <f t="array" aca="1" ref="AV143" ca="1">IF(AND($AS143=$AS142, $CD142=""), BY142, INDEX(Monsters[Health], $AT143))</f>
        <v>32.5</v>
      </c>
      <c r="AW143" cm="1">
        <f t="array" aca="1" ref="AW143" ca="1">IF(AND($AS143=$AS142, $CD142=""), BZ142, INDEX(Monsters[Stamina], $AT143))</f>
        <v>81</v>
      </c>
      <c r="AX143" s="18" cm="1">
        <f t="array" aca="1" ref="AX143" ca="1">IF(AND($AS143=$AS142, $CD142=""), CA142, INDEX(Monsters[Attack], $AT143))</f>
        <v>110</v>
      </c>
      <c r="AY143" s="18" cm="1">
        <f t="array" aca="1" ref="AY143" ca="1">IF(AND($AS143=$AS142, $CD142=""), CB142, INDEX(Monsters[Defense], $AT143))</f>
        <v>80</v>
      </c>
      <c r="AZ143" s="18" cm="1">
        <f t="array" aca="1" ref="AZ143" ca="1">IF(AND($AS143=$AS142, $CD142=""), CC142, INDEX(Monsters[Luck], $AT143))</f>
        <v>100</v>
      </c>
      <c r="BA143" cm="1">
        <f t="array" aca="1" ref="BA143" ca="1">IF(AT143=AT142, BA142, MATCH(INDEX(Monsters[Element], AT143), Elements, 0))</f>
        <v>4</v>
      </c>
      <c r="BB143" s="4" cm="1">
        <f t="array" aca="1" ref="BB143" ca="1">INDEX(Monsters[Chance to Use 2], AT143)</f>
        <v>0.25</v>
      </c>
      <c r="BC143" cm="1">
        <f t="array" aca="1" ref="BC143" ca="1">INDEX(Monsters[Ability 1 ID], AT143)</f>
        <v>1</v>
      </c>
      <c r="BD143" cm="1">
        <f t="array" aca="1" ref="BD143" ca="1">INDEX(Monsters[Ability 2 ID], AT143)</f>
        <v>2</v>
      </c>
      <c r="BE143" cm="1">
        <f t="array" aca="1" ref="BE143" ca="1">INDEX(Abilities[Stamina Cost], BC143)</f>
        <v>5</v>
      </c>
      <c r="BF143" cm="1">
        <f t="array" aca="1" ref="BF143" ca="1">INDEX(Abilities[Stamina Cost], BD143)</f>
        <v>3</v>
      </c>
      <c r="BG143">
        <f t="shared" ca="1" si="86"/>
        <v>2</v>
      </c>
      <c r="BH143">
        <f t="shared" ca="1" si="87"/>
        <v>3</v>
      </c>
      <c r="BI143">
        <f t="shared" ca="1" si="88"/>
        <v>5</v>
      </c>
      <c r="BJ143">
        <f t="shared" ca="1" si="89"/>
        <v>2</v>
      </c>
      <c r="BK143">
        <f t="shared" ca="1" si="90"/>
        <v>2</v>
      </c>
      <c r="BL143" s="18" cm="1">
        <f t="array" aca="1" ref="BL143" ca="1">INDEX(Abilities[Element ID], $BK143)</f>
        <v>1</v>
      </c>
      <c r="BM143" s="18" cm="1">
        <f t="array" aca="1" ref="BM143" ca="1">INDEX(Abilities[Stamina Cost], $BK143)</f>
        <v>3</v>
      </c>
      <c r="BN143" s="18" cm="1">
        <f t="array" aca="1" ref="BN143" ca="1">INDEX(Abilities[Min Damage], $BK143)</f>
        <v>8</v>
      </c>
      <c r="BO143" s="18" cm="1">
        <f t="array" aca="1" ref="BO143" ca="1">INDEX(Abilities[Max Damage], $BK143)</f>
        <v>13</v>
      </c>
      <c r="BP143" s="14">
        <f t="shared" ca="1" si="91"/>
        <v>11.869731621266208</v>
      </c>
      <c r="BQ143" t="str" cm="1">
        <f t="array" aca="1" ref="BQ143" ca="1">INDEX(Abilities[Special Effect], BK143)</f>
        <v>Sunder</v>
      </c>
      <c r="BR143" t="b" cm="1">
        <f t="array" aca="1" ref="BR143" ca="1">RAND() &lt;INDEX(Abilities[Effect Chance], BK143)*AZ143/100</f>
        <v>1</v>
      </c>
      <c r="BS143" t="str">
        <f t="shared" ca="1" si="92"/>
        <v>Sunder</v>
      </c>
      <c r="BT143" s="14">
        <f t="shared" ca="1" si="93"/>
        <v>11.869731621266208</v>
      </c>
      <c r="BU143" t="b">
        <f t="shared" ca="1" si="94"/>
        <v>0</v>
      </c>
      <c r="BV143" t="b">
        <f ca="1">AND(BU143, AS143=COUNTA(Parties[Opponent Party]))</f>
        <v>0</v>
      </c>
      <c r="BW143" s="14" cm="1">
        <f t="array" aca="1" ref="BW143" ca="1">INDEX(ElementMultiplier, AA143, BA143)*100/AY143</f>
        <v>1.5625</v>
      </c>
      <c r="BX143" s="18">
        <f t="shared" ca="1" si="68"/>
        <v>23</v>
      </c>
      <c r="BY143" s="18">
        <f t="shared" ca="1" si="69"/>
        <v>9.5</v>
      </c>
      <c r="BZ143" s="18">
        <f t="shared" ca="1" si="95"/>
        <v>78</v>
      </c>
      <c r="CA143" s="18">
        <f t="shared" ca="1" si="96"/>
        <v>110</v>
      </c>
      <c r="CB143" s="18">
        <f t="shared" ca="1" si="97"/>
        <v>80</v>
      </c>
      <c r="CC143" s="18">
        <f t="shared" ca="1" si="98"/>
        <v>100</v>
      </c>
      <c r="CD143" t="str">
        <f t="shared" ca="1" si="99"/>
        <v/>
      </c>
    </row>
    <row r="144" spans="8:82" x14ac:dyDescent="0.25">
      <c r="H144">
        <f t="shared" ca="1" si="70"/>
        <v>3</v>
      </c>
      <c r="I144" cm="1">
        <f t="array" aca="1" ref="I144" ca="1">IF(H144=H143, I143, INDEX(Parties[Player ID], H144))</f>
        <v>3</v>
      </c>
      <c r="J144" t="str" cm="1">
        <f t="array" aca="1" ref="J144" ca="1">IF(I144=I143,J143, INDEX(Monsters[Name], I144))</f>
        <v>Joe Gnome</v>
      </c>
      <c r="K144" cm="1">
        <f t="array" aca="1" ref="K144" ca="1">IF(AND($H144=$H143, CD143=""), AN143, INDEX(Monsters[Health], $I144))</f>
        <v>60</v>
      </c>
      <c r="L144" cm="1">
        <f t="array" aca="1" ref="L144" ca="1">IF(AND($H144=$H143, $CD143=""), AO143, INDEX(Monsters[Stamina], $I144))</f>
        <v>260</v>
      </c>
      <c r="M144" s="18" cm="1">
        <f t="array" aca="1" ref="M144" ca="1">IF(AND($H144=$H143, $CD143=""), AP143, INDEX(Monsters[Attack], $I144))</f>
        <v>100</v>
      </c>
      <c r="N144" s="18" cm="1">
        <f t="array" aca="1" ref="N144" ca="1">IF(AND($H144=$H143, $CD143=""), AQ143, INDEX(Monsters[Defense], $I144))</f>
        <v>110</v>
      </c>
      <c r="O144" s="18" cm="1">
        <f t="array" aca="1" ref="O144" ca="1">IF(AND($H144=$H143, $CD143=""), AR143, INDEX(Monsters[Luck], $I144))</f>
        <v>300</v>
      </c>
      <c r="P144" cm="1">
        <f t="array" aca="1" ref="P144" ca="1">IF(I144=I143, P143, MATCH(INDEX(Monsters[Element], I144), Elements, 0))</f>
        <v>1</v>
      </c>
      <c r="Q144" s="4" cm="1">
        <f t="array" aca="1" ref="Q144" ca="1">INDEX(Monsters[Chance to Use 2], I144)</f>
        <v>0.7</v>
      </c>
      <c r="R144" cm="1">
        <f t="array" aca="1" ref="R144" ca="1">INDEX(Monsters[Ability 1 ID], I144)</f>
        <v>5</v>
      </c>
      <c r="S144" cm="1">
        <f t="array" aca="1" ref="S144" ca="1">INDEX(Monsters[Ability 2 ID], I144)</f>
        <v>6</v>
      </c>
      <c r="T144" cm="1">
        <f t="array" aca="1" ref="T144" ca="1">INDEX(Abilities[Stamina Cost], R144)</f>
        <v>2</v>
      </c>
      <c r="U144" cm="1">
        <f t="array" aca="1" ref="U144" ca="1">INDEX(Abilities[Stamina Cost], S144)</f>
        <v>55</v>
      </c>
      <c r="V144">
        <f t="shared" ca="1" si="71"/>
        <v>1</v>
      </c>
      <c r="W144">
        <f t="shared" ca="1" si="72"/>
        <v>2</v>
      </c>
      <c r="X144">
        <f t="shared" ca="1" si="73"/>
        <v>55</v>
      </c>
      <c r="Y144">
        <f t="shared" ca="1" si="74"/>
        <v>1</v>
      </c>
      <c r="Z144">
        <f t="shared" ca="1" si="75"/>
        <v>5</v>
      </c>
      <c r="AA144" s="18" cm="1">
        <f t="array" aca="1" ref="AA144" ca="1">INDEX(Abilities[Element ID], $Z144)</f>
        <v>5</v>
      </c>
      <c r="AB144" s="18" cm="1">
        <f t="array" aca="1" ref="AB144" ca="1">INDEX(Abilities[Stamina Cost], $Z144)</f>
        <v>2</v>
      </c>
      <c r="AC144" s="18" cm="1">
        <f t="array" aca="1" ref="AC144" ca="1">INDEX(Abilities[Min Damage], $Z144)</f>
        <v>16</v>
      </c>
      <c r="AD144" s="18" cm="1">
        <f t="array" aca="1" ref="AD144" ca="1">INDEX(Abilities[Max Damage], $Z144)</f>
        <v>22</v>
      </c>
      <c r="AE144" s="14">
        <f t="shared" ca="1" si="76"/>
        <v>18.756199586685504</v>
      </c>
      <c r="AF144" t="str" cm="1">
        <f t="array" aca="1" ref="AF144" ca="1">INDEX(Abilities[Special Effect], Z144)</f>
        <v>Vampire</v>
      </c>
      <c r="AG144" t="b" cm="1">
        <f t="array" aca="1" ref="AG144" ca="1">RAND() &lt;INDEX(Abilities[Effect Chance], Z144)*O144/100</f>
        <v>1</v>
      </c>
      <c r="AH144" t="str">
        <f t="shared" ca="1" si="77"/>
        <v>Vampire</v>
      </c>
      <c r="AI144" s="14">
        <f t="shared" ca="1" si="78"/>
        <v>18.756199586685504</v>
      </c>
      <c r="AJ144" t="b">
        <f t="shared" ca="1" si="79"/>
        <v>0</v>
      </c>
      <c r="AK144" t="b">
        <f ca="1">AND(AJ144, H144=COUNTA(Parties[Player Party]))</f>
        <v>0</v>
      </c>
      <c r="AL144" s="14" cm="1">
        <f t="array" aca="1" ref="AL144" ca="1">INDEX(ElementMultiplier, BL144, P144)*100/N144</f>
        <v>0.90909090909090906</v>
      </c>
      <c r="AM144" s="14">
        <f t="shared" ca="1" si="67"/>
        <v>17</v>
      </c>
      <c r="AN144" s="18">
        <f t="shared" ca="1" si="80"/>
        <v>60.5</v>
      </c>
      <c r="AO144" s="18">
        <f t="shared" ca="1" si="81"/>
        <v>258</v>
      </c>
      <c r="AP144" s="18">
        <f t="shared" ca="1" si="82"/>
        <v>100</v>
      </c>
      <c r="AQ144" s="18">
        <f t="shared" ca="1" si="83"/>
        <v>110</v>
      </c>
      <c r="AR144" s="18">
        <f t="shared" ca="1" si="84"/>
        <v>300</v>
      </c>
      <c r="AS144">
        <f t="shared" ca="1" si="85"/>
        <v>3</v>
      </c>
      <c r="AT144" cm="1">
        <f t="array" aca="1" ref="AT144" ca="1">IF(AS144=AS143, AT143, INDEX(Parties[Opponent ID], AS144))</f>
        <v>11</v>
      </c>
      <c r="AU144" t="str" cm="1">
        <f t="array" aca="1" ref="AU144" ca="1">IF(AT144=AT143,AU143, INDEX(Monsters[Name], AT144))</f>
        <v>Gneaver</v>
      </c>
      <c r="AV144" cm="1">
        <f t="array" aca="1" ref="AV144" ca="1">IF(AND($AS144=$AS143, $CD143=""), BY143, INDEX(Monsters[Health], $AT144))</f>
        <v>9.5</v>
      </c>
      <c r="AW144" cm="1">
        <f t="array" aca="1" ref="AW144" ca="1">IF(AND($AS144=$AS143, $CD143=""), BZ143, INDEX(Monsters[Stamina], $AT144))</f>
        <v>78</v>
      </c>
      <c r="AX144" s="18" cm="1">
        <f t="array" aca="1" ref="AX144" ca="1">IF(AND($AS144=$AS143, $CD143=""), CA143, INDEX(Monsters[Attack], $AT144))</f>
        <v>110</v>
      </c>
      <c r="AY144" s="18" cm="1">
        <f t="array" aca="1" ref="AY144" ca="1">IF(AND($AS144=$AS143, $CD143=""), CB143, INDEX(Monsters[Defense], $AT144))</f>
        <v>80</v>
      </c>
      <c r="AZ144" s="18" cm="1">
        <f t="array" aca="1" ref="AZ144" ca="1">IF(AND($AS144=$AS143, $CD143=""), CC143, INDEX(Monsters[Luck], $AT144))</f>
        <v>100</v>
      </c>
      <c r="BA144" cm="1">
        <f t="array" aca="1" ref="BA144" ca="1">IF(AT144=AT143, BA143, MATCH(INDEX(Monsters[Element], AT144), Elements, 0))</f>
        <v>4</v>
      </c>
      <c r="BB144" s="4" cm="1">
        <f t="array" aca="1" ref="BB144" ca="1">INDEX(Monsters[Chance to Use 2], AT144)</f>
        <v>0.25</v>
      </c>
      <c r="BC144" cm="1">
        <f t="array" aca="1" ref="BC144" ca="1">INDEX(Monsters[Ability 1 ID], AT144)</f>
        <v>1</v>
      </c>
      <c r="BD144" cm="1">
        <f t="array" aca="1" ref="BD144" ca="1">INDEX(Monsters[Ability 2 ID], AT144)</f>
        <v>2</v>
      </c>
      <c r="BE144" cm="1">
        <f t="array" aca="1" ref="BE144" ca="1">INDEX(Abilities[Stamina Cost], BC144)</f>
        <v>5</v>
      </c>
      <c r="BF144" cm="1">
        <f t="array" aca="1" ref="BF144" ca="1">INDEX(Abilities[Stamina Cost], BD144)</f>
        <v>3</v>
      </c>
      <c r="BG144">
        <f t="shared" ca="1" si="86"/>
        <v>2</v>
      </c>
      <c r="BH144">
        <f t="shared" ca="1" si="87"/>
        <v>3</v>
      </c>
      <c r="BI144">
        <f t="shared" ca="1" si="88"/>
        <v>5</v>
      </c>
      <c r="BJ144">
        <f t="shared" ca="1" si="89"/>
        <v>1</v>
      </c>
      <c r="BK144">
        <f t="shared" ca="1" si="90"/>
        <v>1</v>
      </c>
      <c r="BL144" s="18" cm="1">
        <f t="array" aca="1" ref="BL144" ca="1">INDEX(Abilities[Element ID], $BK144)</f>
        <v>4</v>
      </c>
      <c r="BM144" s="18" cm="1">
        <f t="array" aca="1" ref="BM144" ca="1">INDEX(Abilities[Stamina Cost], $BK144)</f>
        <v>5</v>
      </c>
      <c r="BN144" s="18" cm="1">
        <f t="array" aca="1" ref="BN144" ca="1">INDEX(Abilities[Min Damage], $BK144)</f>
        <v>12</v>
      </c>
      <c r="BO144" s="18" cm="1">
        <f t="array" aca="1" ref="BO144" ca="1">INDEX(Abilities[Max Damage], $BK144)</f>
        <v>18</v>
      </c>
      <c r="BP144" s="14">
        <f t="shared" ca="1" si="91"/>
        <v>17.467728526660579</v>
      </c>
      <c r="BQ144" t="str" cm="1">
        <f t="array" aca="1" ref="BQ144" ca="1">INDEX(Abilities[Special Effect], BK144)</f>
        <v>Vampire</v>
      </c>
      <c r="BR144" t="b" cm="1">
        <f t="array" aca="1" ref="BR144" ca="1">RAND() &lt;INDEX(Abilities[Effect Chance], BK144)*AZ144/100</f>
        <v>1</v>
      </c>
      <c r="BS144" t="str">
        <f t="shared" ca="1" si="92"/>
        <v>Vampire</v>
      </c>
      <c r="BT144" s="14">
        <f t="shared" ca="1" si="93"/>
        <v>17.467728526660579</v>
      </c>
      <c r="BU144" t="b">
        <f t="shared" ca="1" si="94"/>
        <v>1</v>
      </c>
      <c r="BV144" t="b">
        <f ca="1">AND(BU144, AS144=COUNTA(Parties[Opponent Party]))</f>
        <v>1</v>
      </c>
      <c r="BW144" s="14" cm="1">
        <f t="array" aca="1" ref="BW144" ca="1">INDEX(ElementMultiplier, AA144, BA144)*100/AY144</f>
        <v>1.875</v>
      </c>
      <c r="BX144" s="18">
        <f t="shared" ca="1" si="68"/>
        <v>35</v>
      </c>
      <c r="BY144" s="18">
        <f t="shared" ca="1" si="69"/>
        <v>0</v>
      </c>
      <c r="BZ144" s="18">
        <f t="shared" ca="1" si="95"/>
        <v>73</v>
      </c>
      <c r="CA144" s="18">
        <f t="shared" ca="1" si="96"/>
        <v>110</v>
      </c>
      <c r="CB144" s="18">
        <f t="shared" ca="1" si="97"/>
        <v>80</v>
      </c>
      <c r="CC144" s="18">
        <f t="shared" ca="1" si="98"/>
        <v>100</v>
      </c>
      <c r="CD144" t="str">
        <f t="shared" ca="1" si="99"/>
        <v>Player</v>
      </c>
    </row>
    <row r="145" spans="8:82" x14ac:dyDescent="0.25">
      <c r="H145">
        <f t="shared" ca="1" si="70"/>
        <v>1</v>
      </c>
      <c r="I145" cm="1">
        <f t="array" aca="1" ref="I145" ca="1">IF(H145=H144, I144, INDEX(Parties[Player ID], H145))</f>
        <v>5</v>
      </c>
      <c r="J145" t="str" cm="1">
        <f t="array" aca="1" ref="J145" ca="1">IF(I145=I144,J144, INDEX(Monsters[Name], I145))</f>
        <v>Gunome</v>
      </c>
      <c r="K145" cm="1">
        <f t="array" aca="1" ref="K145" ca="1">IF(AND($H145=$H144, CD144=""), AN144, INDEX(Monsters[Health], $I145))</f>
        <v>55</v>
      </c>
      <c r="L145" cm="1">
        <f t="array" aca="1" ref="L145" ca="1">IF(AND($H145=$H144, $CD144=""), AO144, INDEX(Monsters[Stamina], $I145))</f>
        <v>110</v>
      </c>
      <c r="M145" s="18" cm="1">
        <f t="array" aca="1" ref="M145" ca="1">IF(AND($H145=$H144, $CD144=""), AP144, INDEX(Monsters[Attack], $I145))</f>
        <v>165</v>
      </c>
      <c r="N145" s="18" cm="1">
        <f t="array" aca="1" ref="N145" ca="1">IF(AND($H145=$H144, $CD144=""), AQ144, INDEX(Monsters[Defense], $I145))</f>
        <v>125</v>
      </c>
      <c r="O145" s="18" cm="1">
        <f t="array" aca="1" ref="O145" ca="1">IF(AND($H145=$H144, $CD144=""), AR144, INDEX(Monsters[Luck], $I145))</f>
        <v>110</v>
      </c>
      <c r="P145" cm="1">
        <f t="array" aca="1" ref="P145" ca="1">IF(I145=I144, P144, MATCH(INDEX(Monsters[Element], I145), Elements, 0))</f>
        <v>5</v>
      </c>
      <c r="Q145" s="4" cm="1">
        <f t="array" aca="1" ref="Q145" ca="1">INDEX(Monsters[Chance to Use 2], I145)</f>
        <v>0.4</v>
      </c>
      <c r="R145" cm="1">
        <f t="array" aca="1" ref="R145" ca="1">INDEX(Monsters[Ability 1 ID], I145)</f>
        <v>9</v>
      </c>
      <c r="S145" cm="1">
        <f t="array" aca="1" ref="S145" ca="1">INDEX(Monsters[Ability 2 ID], I145)</f>
        <v>10</v>
      </c>
      <c r="T145" cm="1">
        <f t="array" aca="1" ref="T145" ca="1">INDEX(Abilities[Stamina Cost], R145)</f>
        <v>5</v>
      </c>
      <c r="U145" cm="1">
        <f t="array" aca="1" ref="U145" ca="1">INDEX(Abilities[Stamina Cost], S145)</f>
        <v>12</v>
      </c>
      <c r="V145">
        <f t="shared" ca="1" si="71"/>
        <v>1</v>
      </c>
      <c r="W145">
        <f t="shared" ca="1" si="72"/>
        <v>5</v>
      </c>
      <c r="X145">
        <f t="shared" ca="1" si="73"/>
        <v>12</v>
      </c>
      <c r="Y145">
        <f t="shared" ca="1" si="74"/>
        <v>2</v>
      </c>
      <c r="Z145">
        <f t="shared" ca="1" si="75"/>
        <v>10</v>
      </c>
      <c r="AA145" s="18" cm="1">
        <f t="array" aca="1" ref="AA145" ca="1">INDEX(Abilities[Element ID], $Z145)</f>
        <v>5</v>
      </c>
      <c r="AB145" s="18" cm="1">
        <f t="array" aca="1" ref="AB145" ca="1">INDEX(Abilities[Stamina Cost], $Z145)</f>
        <v>12</v>
      </c>
      <c r="AC145" s="18" cm="1">
        <f t="array" aca="1" ref="AC145" ca="1">INDEX(Abilities[Min Damage], $Z145)</f>
        <v>4</v>
      </c>
      <c r="AD145" s="18" cm="1">
        <f t="array" aca="1" ref="AD145" ca="1">INDEX(Abilities[Max Damage], $Z145)</f>
        <v>10</v>
      </c>
      <c r="AE145" s="14">
        <f t="shared" ca="1" si="76"/>
        <v>14.739585870551059</v>
      </c>
      <c r="AF145" t="str" cm="1">
        <f t="array" aca="1" ref="AF145" ca="1">INDEX(Abilities[Special Effect], Z145)</f>
        <v>Focus</v>
      </c>
      <c r="AG145" t="b" cm="1">
        <f t="array" aca="1" ref="AG145" ca="1">RAND() &lt;INDEX(Abilities[Effect Chance], Z145)*O145/100</f>
        <v>1</v>
      </c>
      <c r="AH145" t="str">
        <f t="shared" ca="1" si="77"/>
        <v>Focus</v>
      </c>
      <c r="AI145" s="14">
        <f t="shared" ca="1" si="78"/>
        <v>14.739585870551059</v>
      </c>
      <c r="AJ145" t="b">
        <f t="shared" ca="1" si="79"/>
        <v>0</v>
      </c>
      <c r="AK145" t="b">
        <f ca="1">AND(AJ145, H145=COUNTA(Parties[Player Party]))</f>
        <v>0</v>
      </c>
      <c r="AL145" s="14" cm="1">
        <f t="array" aca="1" ref="AL145" ca="1">INDEX(ElementMultiplier, BL145, P145)*100/N145</f>
        <v>1</v>
      </c>
      <c r="AM145" s="14">
        <f t="shared" ca="1" si="67"/>
        <v>5</v>
      </c>
      <c r="AN145" s="18">
        <f t="shared" ca="1" si="80"/>
        <v>50</v>
      </c>
      <c r="AO145" s="18">
        <f t="shared" ca="1" si="81"/>
        <v>98</v>
      </c>
      <c r="AP145" s="18">
        <f t="shared" ca="1" si="82"/>
        <v>182</v>
      </c>
      <c r="AQ145" s="18">
        <f t="shared" ca="1" si="83"/>
        <v>125</v>
      </c>
      <c r="AR145" s="18">
        <f t="shared" ca="1" si="84"/>
        <v>110</v>
      </c>
      <c r="AS145">
        <f t="shared" ca="1" si="85"/>
        <v>1</v>
      </c>
      <c r="AT145" cm="1">
        <f t="array" aca="1" ref="AT145" ca="1">IF(AS145=AS144, AT144, INDEX(Parties[Opponent ID], AS145))</f>
        <v>12</v>
      </c>
      <c r="AU145" t="str" cm="1">
        <f t="array" aca="1" ref="AU145" ca="1">IF(AT145=AT144,AU144, INDEX(Monsters[Name], AT145))</f>
        <v>Gmooose</v>
      </c>
      <c r="AV145" cm="1">
        <f t="array" aca="1" ref="AV145" ca="1">IF(AND($AS145=$AS144, $CD144=""), BY144, INDEX(Monsters[Health], $AT145))</f>
        <v>185</v>
      </c>
      <c r="AW145" cm="1">
        <f t="array" aca="1" ref="AW145" ca="1">IF(AND($AS145=$AS144, $CD144=""), BZ144, INDEX(Monsters[Stamina], $AT145))</f>
        <v>135</v>
      </c>
      <c r="AX145" s="18" cm="1">
        <f t="array" aca="1" ref="AX145" ca="1">IF(AND($AS145=$AS144, $CD144=""), CA144, INDEX(Monsters[Attack], $AT145))</f>
        <v>70</v>
      </c>
      <c r="AY145" s="18" cm="1">
        <f t="array" aca="1" ref="AY145" ca="1">IF(AND($AS145=$AS144, $CD144=""), CB144, INDEX(Monsters[Defense], $AT145))</f>
        <v>115</v>
      </c>
      <c r="AZ145" s="18" cm="1">
        <f t="array" aca="1" ref="AZ145" ca="1">IF(AND($AS145=$AS144, $CD144=""), CC144, INDEX(Monsters[Luck], $AT145))</f>
        <v>100</v>
      </c>
      <c r="BA145" cm="1">
        <f t="array" aca="1" ref="BA145" ca="1">IF(AT145=AT144, BA144, MATCH(INDEX(Monsters[Element], AT145), Elements, 0))</f>
        <v>4</v>
      </c>
      <c r="BB145" s="4" cm="1">
        <f t="array" aca="1" ref="BB145" ca="1">INDEX(Monsters[Chance to Use 2], AT145)</f>
        <v>0.19999999999999996</v>
      </c>
      <c r="BC145" cm="1">
        <f t="array" aca="1" ref="BC145" ca="1">INDEX(Monsters[Ability 1 ID], AT145)</f>
        <v>3</v>
      </c>
      <c r="BD145" cm="1">
        <f t="array" aca="1" ref="BD145" ca="1">INDEX(Monsters[Ability 2 ID], AT145)</f>
        <v>2</v>
      </c>
      <c r="BE145" cm="1">
        <f t="array" aca="1" ref="BE145" ca="1">INDEX(Abilities[Stamina Cost], BC145)</f>
        <v>3</v>
      </c>
      <c r="BF145" cm="1">
        <f t="array" aca="1" ref="BF145" ca="1">INDEX(Abilities[Stamina Cost], BD145)</f>
        <v>3</v>
      </c>
      <c r="BG145">
        <f t="shared" ca="1" si="86"/>
        <v>1</v>
      </c>
      <c r="BH145">
        <f t="shared" ca="1" si="87"/>
        <v>3</v>
      </c>
      <c r="BI145">
        <f t="shared" ca="1" si="88"/>
        <v>3</v>
      </c>
      <c r="BJ145">
        <f t="shared" ca="1" si="89"/>
        <v>1</v>
      </c>
      <c r="BK145">
        <f t="shared" ca="1" si="90"/>
        <v>3</v>
      </c>
      <c r="BL145" s="18" cm="1">
        <f t="array" aca="1" ref="BL145" ca="1">INDEX(Abilities[Element ID], $BK145)</f>
        <v>4</v>
      </c>
      <c r="BM145" s="18" cm="1">
        <f t="array" aca="1" ref="BM145" ca="1">INDEX(Abilities[Stamina Cost], $BK145)</f>
        <v>3</v>
      </c>
      <c r="BN145" s="18" cm="1">
        <f t="array" aca="1" ref="BN145" ca="1">INDEX(Abilities[Min Damage], $BK145)</f>
        <v>4</v>
      </c>
      <c r="BO145" s="18" cm="1">
        <f t="array" aca="1" ref="BO145" ca="1">INDEX(Abilities[Max Damage], $BK145)</f>
        <v>8</v>
      </c>
      <c r="BP145" s="14">
        <f t="shared" ca="1" si="91"/>
        <v>4.6187742816290882</v>
      </c>
      <c r="BQ145" t="str" cm="1">
        <f t="array" aca="1" ref="BQ145" ca="1">INDEX(Abilities[Special Effect], BK145)</f>
        <v>Fortify</v>
      </c>
      <c r="BR145" t="b" cm="1">
        <f t="array" aca="1" ref="BR145" ca="1">RAND() &lt;INDEX(Abilities[Effect Chance], BK145)*AZ145/100</f>
        <v>1</v>
      </c>
      <c r="BS145" t="str">
        <f t="shared" ca="1" si="92"/>
        <v>Fortify</v>
      </c>
      <c r="BT145" s="14">
        <f t="shared" ca="1" si="93"/>
        <v>4.6187742816290882</v>
      </c>
      <c r="BU145" t="b">
        <f t="shared" ca="1" si="94"/>
        <v>0</v>
      </c>
      <c r="BV145" t="b">
        <f ca="1">AND(BU145, AS145=COUNTA(Parties[Opponent Party]))</f>
        <v>0</v>
      </c>
      <c r="BW145" s="14" cm="1">
        <f t="array" aca="1" ref="BW145" ca="1">INDEX(ElementMultiplier, AA145, BA145)*100/AY145</f>
        <v>1.3043478260869565</v>
      </c>
      <c r="BX145" s="18">
        <f t="shared" ca="1" si="68"/>
        <v>19</v>
      </c>
      <c r="BY145" s="18">
        <f t="shared" ca="1" si="69"/>
        <v>166</v>
      </c>
      <c r="BZ145" s="18">
        <f t="shared" ca="1" si="95"/>
        <v>132</v>
      </c>
      <c r="CA145" s="18">
        <f t="shared" ca="1" si="96"/>
        <v>70</v>
      </c>
      <c r="CB145" s="18">
        <f t="shared" ca="1" si="97"/>
        <v>127</v>
      </c>
      <c r="CC145" s="18">
        <f t="shared" ca="1" si="98"/>
        <v>100</v>
      </c>
      <c r="CD145" t="str">
        <f t="shared" ca="1" si="99"/>
        <v/>
      </c>
    </row>
    <row r="146" spans="8:82" x14ac:dyDescent="0.25">
      <c r="H146">
        <f t="shared" ca="1" si="70"/>
        <v>1</v>
      </c>
      <c r="I146" cm="1">
        <f t="array" aca="1" ref="I146" ca="1">IF(H146=H145, I145, INDEX(Parties[Player ID], H146))</f>
        <v>5</v>
      </c>
      <c r="J146" t="str" cm="1">
        <f t="array" aca="1" ref="J146" ca="1">IF(I146=I145,J145, INDEX(Monsters[Name], I146))</f>
        <v>Gunome</v>
      </c>
      <c r="K146" cm="1">
        <f t="array" aca="1" ref="K146" ca="1">IF(AND($H146=$H145, CD145=""), AN145, INDEX(Monsters[Health], $I146))</f>
        <v>50</v>
      </c>
      <c r="L146" cm="1">
        <f t="array" aca="1" ref="L146" ca="1">IF(AND($H146=$H145, $CD145=""), AO145, INDEX(Monsters[Stamina], $I146))</f>
        <v>98</v>
      </c>
      <c r="M146" s="18" cm="1">
        <f t="array" aca="1" ref="M146" ca="1">IF(AND($H146=$H145, $CD145=""), AP145, INDEX(Monsters[Attack], $I146))</f>
        <v>182</v>
      </c>
      <c r="N146" s="18" cm="1">
        <f t="array" aca="1" ref="N146" ca="1">IF(AND($H146=$H145, $CD145=""), AQ145, INDEX(Monsters[Defense], $I146))</f>
        <v>125</v>
      </c>
      <c r="O146" s="18" cm="1">
        <f t="array" aca="1" ref="O146" ca="1">IF(AND($H146=$H145, $CD145=""), AR145, INDEX(Monsters[Luck], $I146))</f>
        <v>110</v>
      </c>
      <c r="P146" cm="1">
        <f t="array" aca="1" ref="P146" ca="1">IF(I146=I145, P145, MATCH(INDEX(Monsters[Element], I146), Elements, 0))</f>
        <v>5</v>
      </c>
      <c r="Q146" s="4" cm="1">
        <f t="array" aca="1" ref="Q146" ca="1">INDEX(Monsters[Chance to Use 2], I146)</f>
        <v>0.4</v>
      </c>
      <c r="R146" cm="1">
        <f t="array" aca="1" ref="R146" ca="1">INDEX(Monsters[Ability 1 ID], I146)</f>
        <v>9</v>
      </c>
      <c r="S146" cm="1">
        <f t="array" aca="1" ref="S146" ca="1">INDEX(Monsters[Ability 2 ID], I146)</f>
        <v>10</v>
      </c>
      <c r="T146" cm="1">
        <f t="array" aca="1" ref="T146" ca="1">INDEX(Abilities[Stamina Cost], R146)</f>
        <v>5</v>
      </c>
      <c r="U146" cm="1">
        <f t="array" aca="1" ref="U146" ca="1">INDEX(Abilities[Stamina Cost], S146)</f>
        <v>12</v>
      </c>
      <c r="V146">
        <f t="shared" ca="1" si="71"/>
        <v>1</v>
      </c>
      <c r="W146">
        <f t="shared" ca="1" si="72"/>
        <v>5</v>
      </c>
      <c r="X146">
        <f t="shared" ca="1" si="73"/>
        <v>12</v>
      </c>
      <c r="Y146">
        <f t="shared" ca="1" si="74"/>
        <v>1</v>
      </c>
      <c r="Z146">
        <f t="shared" ca="1" si="75"/>
        <v>9</v>
      </c>
      <c r="AA146" s="18" cm="1">
        <f t="array" aca="1" ref="AA146" ca="1">INDEX(Abilities[Element ID], $Z146)</f>
        <v>5</v>
      </c>
      <c r="AB146" s="18" cm="1">
        <f t="array" aca="1" ref="AB146" ca="1">INDEX(Abilities[Stamina Cost], $Z146)</f>
        <v>5</v>
      </c>
      <c r="AC146" s="18" cm="1">
        <f t="array" aca="1" ref="AC146" ca="1">INDEX(Abilities[Min Damage], $Z146)</f>
        <v>11</v>
      </c>
      <c r="AD146" s="18" cm="1">
        <f t="array" aca="1" ref="AD146" ca="1">INDEX(Abilities[Max Damage], $Z146)</f>
        <v>16</v>
      </c>
      <c r="AE146" s="14">
        <f t="shared" ca="1" si="76"/>
        <v>23.370535290025988</v>
      </c>
      <c r="AF146" t="str" cm="1">
        <f t="array" aca="1" ref="AF146" ca="1">INDEX(Abilities[Special Effect], Z146)</f>
        <v>Vampire</v>
      </c>
      <c r="AG146" t="b" cm="1">
        <f t="array" aca="1" ref="AG146" ca="1">RAND() &lt;INDEX(Abilities[Effect Chance], Z146)*O146/100</f>
        <v>1</v>
      </c>
      <c r="AH146" t="str">
        <f t="shared" ca="1" si="77"/>
        <v>Vampire</v>
      </c>
      <c r="AI146" s="14">
        <f t="shared" ca="1" si="78"/>
        <v>23.370535290025988</v>
      </c>
      <c r="AJ146" t="b">
        <f t="shared" ca="1" si="79"/>
        <v>0</v>
      </c>
      <c r="AK146" t="b">
        <f ca="1">AND(AJ146, H146=COUNTA(Parties[Player Party]))</f>
        <v>0</v>
      </c>
      <c r="AL146" s="14" cm="1">
        <f t="array" aca="1" ref="AL146" ca="1">INDEX(ElementMultiplier, BL146, P146)*100/N146</f>
        <v>1</v>
      </c>
      <c r="AM146" s="14">
        <f t="shared" ca="1" si="67"/>
        <v>4</v>
      </c>
      <c r="AN146" s="18">
        <f t="shared" ca="1" si="80"/>
        <v>60</v>
      </c>
      <c r="AO146" s="18">
        <f t="shared" ca="1" si="81"/>
        <v>93</v>
      </c>
      <c r="AP146" s="18">
        <f t="shared" ca="1" si="82"/>
        <v>182</v>
      </c>
      <c r="AQ146" s="18">
        <f t="shared" ca="1" si="83"/>
        <v>125</v>
      </c>
      <c r="AR146" s="18">
        <f t="shared" ca="1" si="84"/>
        <v>110</v>
      </c>
      <c r="AS146">
        <f t="shared" ca="1" si="85"/>
        <v>1</v>
      </c>
      <c r="AT146" cm="1">
        <f t="array" aca="1" ref="AT146" ca="1">IF(AS146=AS145, AT145, INDEX(Parties[Opponent ID], AS146))</f>
        <v>12</v>
      </c>
      <c r="AU146" t="str" cm="1">
        <f t="array" aca="1" ref="AU146" ca="1">IF(AT146=AT145,AU145, INDEX(Monsters[Name], AT146))</f>
        <v>Gmooose</v>
      </c>
      <c r="AV146" cm="1">
        <f t="array" aca="1" ref="AV146" ca="1">IF(AND($AS146=$AS145, $CD145=""), BY145, INDEX(Monsters[Health], $AT146))</f>
        <v>166</v>
      </c>
      <c r="AW146" cm="1">
        <f t="array" aca="1" ref="AW146" ca="1">IF(AND($AS146=$AS145, $CD145=""), BZ145, INDEX(Monsters[Stamina], $AT146))</f>
        <v>132</v>
      </c>
      <c r="AX146" s="18" cm="1">
        <f t="array" aca="1" ref="AX146" ca="1">IF(AND($AS146=$AS145, $CD145=""), CA145, INDEX(Monsters[Attack], $AT146))</f>
        <v>70</v>
      </c>
      <c r="AY146" s="18" cm="1">
        <f t="array" aca="1" ref="AY146" ca="1">IF(AND($AS146=$AS145, $CD145=""), CB145, INDEX(Monsters[Defense], $AT146))</f>
        <v>127</v>
      </c>
      <c r="AZ146" s="18" cm="1">
        <f t="array" aca="1" ref="AZ146" ca="1">IF(AND($AS146=$AS145, $CD145=""), CC145, INDEX(Monsters[Luck], $AT146))</f>
        <v>100</v>
      </c>
      <c r="BA146" cm="1">
        <f t="array" aca="1" ref="BA146" ca="1">IF(AT146=AT145, BA145, MATCH(INDEX(Monsters[Element], AT146), Elements, 0))</f>
        <v>4</v>
      </c>
      <c r="BB146" s="4" cm="1">
        <f t="array" aca="1" ref="BB146" ca="1">INDEX(Monsters[Chance to Use 2], AT146)</f>
        <v>0.19999999999999996</v>
      </c>
      <c r="BC146" cm="1">
        <f t="array" aca="1" ref="BC146" ca="1">INDEX(Monsters[Ability 1 ID], AT146)</f>
        <v>3</v>
      </c>
      <c r="BD146" cm="1">
        <f t="array" aca="1" ref="BD146" ca="1">INDEX(Monsters[Ability 2 ID], AT146)</f>
        <v>2</v>
      </c>
      <c r="BE146" cm="1">
        <f t="array" aca="1" ref="BE146" ca="1">INDEX(Abilities[Stamina Cost], BC146)</f>
        <v>3</v>
      </c>
      <c r="BF146" cm="1">
        <f t="array" aca="1" ref="BF146" ca="1">INDEX(Abilities[Stamina Cost], BD146)</f>
        <v>3</v>
      </c>
      <c r="BG146">
        <f t="shared" ca="1" si="86"/>
        <v>1</v>
      </c>
      <c r="BH146">
        <f t="shared" ca="1" si="87"/>
        <v>3</v>
      </c>
      <c r="BI146">
        <f t="shared" ca="1" si="88"/>
        <v>3</v>
      </c>
      <c r="BJ146">
        <f t="shared" ca="1" si="89"/>
        <v>1</v>
      </c>
      <c r="BK146">
        <f t="shared" ca="1" si="90"/>
        <v>3</v>
      </c>
      <c r="BL146" s="18" cm="1">
        <f t="array" aca="1" ref="BL146" ca="1">INDEX(Abilities[Element ID], $BK146)</f>
        <v>4</v>
      </c>
      <c r="BM146" s="18" cm="1">
        <f t="array" aca="1" ref="BM146" ca="1">INDEX(Abilities[Stamina Cost], $BK146)</f>
        <v>3</v>
      </c>
      <c r="BN146" s="18" cm="1">
        <f t="array" aca="1" ref="BN146" ca="1">INDEX(Abilities[Min Damage], $BK146)</f>
        <v>4</v>
      </c>
      <c r="BO146" s="18" cm="1">
        <f t="array" aca="1" ref="BO146" ca="1">INDEX(Abilities[Max Damage], $BK146)</f>
        <v>8</v>
      </c>
      <c r="BP146" s="14">
        <f t="shared" ca="1" si="91"/>
        <v>3.8998567362724681</v>
      </c>
      <c r="BQ146" t="str" cm="1">
        <f t="array" aca="1" ref="BQ146" ca="1">INDEX(Abilities[Special Effect], BK146)</f>
        <v>Fortify</v>
      </c>
      <c r="BR146" t="b" cm="1">
        <f t="array" aca="1" ref="BR146" ca="1">RAND() &lt;INDEX(Abilities[Effect Chance], BK146)*AZ146/100</f>
        <v>1</v>
      </c>
      <c r="BS146" t="str">
        <f t="shared" ca="1" si="92"/>
        <v>Fortify</v>
      </c>
      <c r="BT146" s="14">
        <f t="shared" ca="1" si="93"/>
        <v>3.8998567362724681</v>
      </c>
      <c r="BU146" t="b">
        <f t="shared" ca="1" si="94"/>
        <v>0</v>
      </c>
      <c r="BV146" t="b">
        <f ca="1">AND(BU146, AS146=COUNTA(Parties[Opponent Party]))</f>
        <v>0</v>
      </c>
      <c r="BW146" s="14" cm="1">
        <f t="array" aca="1" ref="BW146" ca="1">INDEX(ElementMultiplier, AA146, BA146)*100/AY146</f>
        <v>1.1811023622047243</v>
      </c>
      <c r="BX146" s="18">
        <f t="shared" ca="1" si="68"/>
        <v>28</v>
      </c>
      <c r="BY146" s="18">
        <f t="shared" ca="1" si="69"/>
        <v>138</v>
      </c>
      <c r="BZ146" s="18">
        <f t="shared" ca="1" si="95"/>
        <v>129</v>
      </c>
      <c r="CA146" s="18">
        <f t="shared" ca="1" si="96"/>
        <v>70</v>
      </c>
      <c r="CB146" s="18">
        <f t="shared" ca="1" si="97"/>
        <v>140</v>
      </c>
      <c r="CC146" s="18">
        <f t="shared" ca="1" si="98"/>
        <v>100</v>
      </c>
      <c r="CD146" t="str">
        <f t="shared" ca="1" si="99"/>
        <v/>
      </c>
    </row>
    <row r="147" spans="8:82" x14ac:dyDescent="0.25">
      <c r="H147">
        <f t="shared" ca="1" si="70"/>
        <v>1</v>
      </c>
      <c r="I147" cm="1">
        <f t="array" aca="1" ref="I147" ca="1">IF(H147=H146, I146, INDEX(Parties[Player ID], H147))</f>
        <v>5</v>
      </c>
      <c r="J147" t="str" cm="1">
        <f t="array" aca="1" ref="J147" ca="1">IF(I147=I146,J146, INDEX(Monsters[Name], I147))</f>
        <v>Gunome</v>
      </c>
      <c r="K147" cm="1">
        <f t="array" aca="1" ref="K147" ca="1">IF(AND($H147=$H146, CD146=""), AN146, INDEX(Monsters[Health], $I147))</f>
        <v>60</v>
      </c>
      <c r="L147" cm="1">
        <f t="array" aca="1" ref="L147" ca="1">IF(AND($H147=$H146, $CD146=""), AO146, INDEX(Monsters[Stamina], $I147))</f>
        <v>93</v>
      </c>
      <c r="M147" s="18" cm="1">
        <f t="array" aca="1" ref="M147" ca="1">IF(AND($H147=$H146, $CD146=""), AP146, INDEX(Monsters[Attack], $I147))</f>
        <v>182</v>
      </c>
      <c r="N147" s="18" cm="1">
        <f t="array" aca="1" ref="N147" ca="1">IF(AND($H147=$H146, $CD146=""), AQ146, INDEX(Monsters[Defense], $I147))</f>
        <v>125</v>
      </c>
      <c r="O147" s="18" cm="1">
        <f t="array" aca="1" ref="O147" ca="1">IF(AND($H147=$H146, $CD146=""), AR146, INDEX(Monsters[Luck], $I147))</f>
        <v>110</v>
      </c>
      <c r="P147" cm="1">
        <f t="array" aca="1" ref="P147" ca="1">IF(I147=I146, P146, MATCH(INDEX(Monsters[Element], I147), Elements, 0))</f>
        <v>5</v>
      </c>
      <c r="Q147" s="4" cm="1">
        <f t="array" aca="1" ref="Q147" ca="1">INDEX(Monsters[Chance to Use 2], I147)</f>
        <v>0.4</v>
      </c>
      <c r="R147" cm="1">
        <f t="array" aca="1" ref="R147" ca="1">INDEX(Monsters[Ability 1 ID], I147)</f>
        <v>9</v>
      </c>
      <c r="S147" cm="1">
        <f t="array" aca="1" ref="S147" ca="1">INDEX(Monsters[Ability 2 ID], I147)</f>
        <v>10</v>
      </c>
      <c r="T147" cm="1">
        <f t="array" aca="1" ref="T147" ca="1">INDEX(Abilities[Stamina Cost], R147)</f>
        <v>5</v>
      </c>
      <c r="U147" cm="1">
        <f t="array" aca="1" ref="U147" ca="1">INDEX(Abilities[Stamina Cost], S147)</f>
        <v>12</v>
      </c>
      <c r="V147">
        <f t="shared" ca="1" si="71"/>
        <v>1</v>
      </c>
      <c r="W147">
        <f t="shared" ca="1" si="72"/>
        <v>5</v>
      </c>
      <c r="X147">
        <f t="shared" ca="1" si="73"/>
        <v>12</v>
      </c>
      <c r="Y147">
        <f t="shared" ca="1" si="74"/>
        <v>2</v>
      </c>
      <c r="Z147">
        <f t="shared" ca="1" si="75"/>
        <v>10</v>
      </c>
      <c r="AA147" s="18" cm="1">
        <f t="array" aca="1" ref="AA147" ca="1">INDEX(Abilities[Element ID], $Z147)</f>
        <v>5</v>
      </c>
      <c r="AB147" s="18" cm="1">
        <f t="array" aca="1" ref="AB147" ca="1">INDEX(Abilities[Stamina Cost], $Z147)</f>
        <v>12</v>
      </c>
      <c r="AC147" s="18" cm="1">
        <f t="array" aca="1" ref="AC147" ca="1">INDEX(Abilities[Min Damage], $Z147)</f>
        <v>4</v>
      </c>
      <c r="AD147" s="18" cm="1">
        <f t="array" aca="1" ref="AD147" ca="1">INDEX(Abilities[Max Damage], $Z147)</f>
        <v>10</v>
      </c>
      <c r="AE147" s="14">
        <f t="shared" ca="1" si="76"/>
        <v>11.826809008069723</v>
      </c>
      <c r="AF147" t="str" cm="1">
        <f t="array" aca="1" ref="AF147" ca="1">INDEX(Abilities[Special Effect], Z147)</f>
        <v>Focus</v>
      </c>
      <c r="AG147" t="b" cm="1">
        <f t="array" aca="1" ref="AG147" ca="1">RAND() &lt;INDEX(Abilities[Effect Chance], Z147)*O147/100</f>
        <v>1</v>
      </c>
      <c r="AH147" t="str">
        <f t="shared" ca="1" si="77"/>
        <v>Focus</v>
      </c>
      <c r="AI147" s="14">
        <f t="shared" ca="1" si="78"/>
        <v>11.826809008069723</v>
      </c>
      <c r="AJ147" t="b">
        <f t="shared" ca="1" si="79"/>
        <v>0</v>
      </c>
      <c r="AK147" t="b">
        <f ca="1">AND(AJ147, H147=COUNTA(Parties[Player Party]))</f>
        <v>0</v>
      </c>
      <c r="AL147" s="14" cm="1">
        <f t="array" aca="1" ref="AL147" ca="1">INDEX(ElementMultiplier, BL147, P147)*100/N147</f>
        <v>1</v>
      </c>
      <c r="AM147" s="14">
        <f t="shared" ca="1" si="67"/>
        <v>4</v>
      </c>
      <c r="AN147" s="18">
        <f t="shared" ca="1" si="80"/>
        <v>56</v>
      </c>
      <c r="AO147" s="18">
        <f t="shared" ca="1" si="81"/>
        <v>81</v>
      </c>
      <c r="AP147" s="18">
        <f t="shared" ca="1" si="82"/>
        <v>200</v>
      </c>
      <c r="AQ147" s="18">
        <f t="shared" ca="1" si="83"/>
        <v>125</v>
      </c>
      <c r="AR147" s="18">
        <f t="shared" ca="1" si="84"/>
        <v>110</v>
      </c>
      <c r="AS147">
        <f t="shared" ca="1" si="85"/>
        <v>1</v>
      </c>
      <c r="AT147" cm="1">
        <f t="array" aca="1" ref="AT147" ca="1">IF(AS147=AS146, AT146, INDEX(Parties[Opponent ID], AS147))</f>
        <v>12</v>
      </c>
      <c r="AU147" t="str" cm="1">
        <f t="array" aca="1" ref="AU147" ca="1">IF(AT147=AT146,AU146, INDEX(Monsters[Name], AT147))</f>
        <v>Gmooose</v>
      </c>
      <c r="AV147" cm="1">
        <f t="array" aca="1" ref="AV147" ca="1">IF(AND($AS147=$AS146, $CD146=""), BY146, INDEX(Monsters[Health], $AT147))</f>
        <v>138</v>
      </c>
      <c r="AW147" cm="1">
        <f t="array" aca="1" ref="AW147" ca="1">IF(AND($AS147=$AS146, $CD146=""), BZ146, INDEX(Monsters[Stamina], $AT147))</f>
        <v>129</v>
      </c>
      <c r="AX147" s="18" cm="1">
        <f t="array" aca="1" ref="AX147" ca="1">IF(AND($AS147=$AS146, $CD146=""), CA146, INDEX(Monsters[Attack], $AT147))</f>
        <v>70</v>
      </c>
      <c r="AY147" s="18" cm="1">
        <f t="array" aca="1" ref="AY147" ca="1">IF(AND($AS147=$AS146, $CD146=""), CB146, INDEX(Monsters[Defense], $AT147))</f>
        <v>140</v>
      </c>
      <c r="AZ147" s="18" cm="1">
        <f t="array" aca="1" ref="AZ147" ca="1">IF(AND($AS147=$AS146, $CD146=""), CC146, INDEX(Monsters[Luck], $AT147))</f>
        <v>100</v>
      </c>
      <c r="BA147" cm="1">
        <f t="array" aca="1" ref="BA147" ca="1">IF(AT147=AT146, BA146, MATCH(INDEX(Monsters[Element], AT147), Elements, 0))</f>
        <v>4</v>
      </c>
      <c r="BB147" s="4" cm="1">
        <f t="array" aca="1" ref="BB147" ca="1">INDEX(Monsters[Chance to Use 2], AT147)</f>
        <v>0.19999999999999996</v>
      </c>
      <c r="BC147" cm="1">
        <f t="array" aca="1" ref="BC147" ca="1">INDEX(Monsters[Ability 1 ID], AT147)</f>
        <v>3</v>
      </c>
      <c r="BD147" cm="1">
        <f t="array" aca="1" ref="BD147" ca="1">INDEX(Monsters[Ability 2 ID], AT147)</f>
        <v>2</v>
      </c>
      <c r="BE147" cm="1">
        <f t="array" aca="1" ref="BE147" ca="1">INDEX(Abilities[Stamina Cost], BC147)</f>
        <v>3</v>
      </c>
      <c r="BF147" cm="1">
        <f t="array" aca="1" ref="BF147" ca="1">INDEX(Abilities[Stamina Cost], BD147)</f>
        <v>3</v>
      </c>
      <c r="BG147">
        <f t="shared" ca="1" si="86"/>
        <v>1</v>
      </c>
      <c r="BH147">
        <f t="shared" ca="1" si="87"/>
        <v>3</v>
      </c>
      <c r="BI147">
        <f t="shared" ca="1" si="88"/>
        <v>3</v>
      </c>
      <c r="BJ147">
        <f t="shared" ca="1" si="89"/>
        <v>1</v>
      </c>
      <c r="BK147">
        <f t="shared" ca="1" si="90"/>
        <v>3</v>
      </c>
      <c r="BL147" s="18" cm="1">
        <f t="array" aca="1" ref="BL147" ca="1">INDEX(Abilities[Element ID], $BK147)</f>
        <v>4</v>
      </c>
      <c r="BM147" s="18" cm="1">
        <f t="array" aca="1" ref="BM147" ca="1">INDEX(Abilities[Stamina Cost], $BK147)</f>
        <v>3</v>
      </c>
      <c r="BN147" s="18" cm="1">
        <f t="array" aca="1" ref="BN147" ca="1">INDEX(Abilities[Min Damage], $BK147)</f>
        <v>4</v>
      </c>
      <c r="BO147" s="18" cm="1">
        <f t="array" aca="1" ref="BO147" ca="1">INDEX(Abilities[Max Damage], $BK147)</f>
        <v>8</v>
      </c>
      <c r="BP147" s="14">
        <f t="shared" ca="1" si="91"/>
        <v>4.4957142346453498</v>
      </c>
      <c r="BQ147" t="str" cm="1">
        <f t="array" aca="1" ref="BQ147" ca="1">INDEX(Abilities[Special Effect], BK147)</f>
        <v>Fortify</v>
      </c>
      <c r="BR147" t="b" cm="1">
        <f t="array" aca="1" ref="BR147" ca="1">RAND() &lt;INDEX(Abilities[Effect Chance], BK147)*AZ147/100</f>
        <v>1</v>
      </c>
      <c r="BS147" t="str">
        <f t="shared" ca="1" si="92"/>
        <v>Fortify</v>
      </c>
      <c r="BT147" s="14">
        <f t="shared" ca="1" si="93"/>
        <v>4.4957142346453498</v>
      </c>
      <c r="BU147" t="b">
        <f t="shared" ca="1" si="94"/>
        <v>0</v>
      </c>
      <c r="BV147" t="b">
        <f ca="1">AND(BU147, AS147=COUNTA(Parties[Opponent Party]))</f>
        <v>0</v>
      </c>
      <c r="BW147" s="14" cm="1">
        <f t="array" aca="1" ref="BW147" ca="1">INDEX(ElementMultiplier, AA147, BA147)*100/AY147</f>
        <v>1.0714285714285714</v>
      </c>
      <c r="BX147" s="18">
        <f t="shared" ca="1" si="68"/>
        <v>13</v>
      </c>
      <c r="BY147" s="18">
        <f t="shared" ca="1" si="69"/>
        <v>125</v>
      </c>
      <c r="BZ147" s="18">
        <f t="shared" ca="1" si="95"/>
        <v>126</v>
      </c>
      <c r="CA147" s="18">
        <f t="shared" ca="1" si="96"/>
        <v>70</v>
      </c>
      <c r="CB147" s="18">
        <f t="shared" ca="1" si="97"/>
        <v>154</v>
      </c>
      <c r="CC147" s="18">
        <f t="shared" ca="1" si="98"/>
        <v>100</v>
      </c>
      <c r="CD147" t="str">
        <f t="shared" ca="1" si="99"/>
        <v/>
      </c>
    </row>
    <row r="148" spans="8:82" x14ac:dyDescent="0.25">
      <c r="H148">
        <f t="shared" ca="1" si="70"/>
        <v>1</v>
      </c>
      <c r="I148" cm="1">
        <f t="array" aca="1" ref="I148" ca="1">IF(H148=H147, I147, INDEX(Parties[Player ID], H148))</f>
        <v>5</v>
      </c>
      <c r="J148" t="str" cm="1">
        <f t="array" aca="1" ref="J148" ca="1">IF(I148=I147,J147, INDEX(Monsters[Name], I148))</f>
        <v>Gunome</v>
      </c>
      <c r="K148" cm="1">
        <f t="array" aca="1" ref="K148" ca="1">IF(AND($H148=$H147, CD147=""), AN147, INDEX(Monsters[Health], $I148))</f>
        <v>56</v>
      </c>
      <c r="L148" cm="1">
        <f t="array" aca="1" ref="L148" ca="1">IF(AND($H148=$H147, $CD147=""), AO147, INDEX(Monsters[Stamina], $I148))</f>
        <v>81</v>
      </c>
      <c r="M148" s="18" cm="1">
        <f t="array" aca="1" ref="M148" ca="1">IF(AND($H148=$H147, $CD147=""), AP147, INDEX(Monsters[Attack], $I148))</f>
        <v>200</v>
      </c>
      <c r="N148" s="18" cm="1">
        <f t="array" aca="1" ref="N148" ca="1">IF(AND($H148=$H147, $CD147=""), AQ147, INDEX(Monsters[Defense], $I148))</f>
        <v>125</v>
      </c>
      <c r="O148" s="18" cm="1">
        <f t="array" aca="1" ref="O148" ca="1">IF(AND($H148=$H147, $CD147=""), AR147, INDEX(Monsters[Luck], $I148))</f>
        <v>110</v>
      </c>
      <c r="P148" cm="1">
        <f t="array" aca="1" ref="P148" ca="1">IF(I148=I147, P147, MATCH(INDEX(Monsters[Element], I148), Elements, 0))</f>
        <v>5</v>
      </c>
      <c r="Q148" s="4" cm="1">
        <f t="array" aca="1" ref="Q148" ca="1">INDEX(Monsters[Chance to Use 2], I148)</f>
        <v>0.4</v>
      </c>
      <c r="R148" cm="1">
        <f t="array" aca="1" ref="R148" ca="1">INDEX(Monsters[Ability 1 ID], I148)</f>
        <v>9</v>
      </c>
      <c r="S148" cm="1">
        <f t="array" aca="1" ref="S148" ca="1">INDEX(Monsters[Ability 2 ID], I148)</f>
        <v>10</v>
      </c>
      <c r="T148" cm="1">
        <f t="array" aca="1" ref="T148" ca="1">INDEX(Abilities[Stamina Cost], R148)</f>
        <v>5</v>
      </c>
      <c r="U148" cm="1">
        <f t="array" aca="1" ref="U148" ca="1">INDEX(Abilities[Stamina Cost], S148)</f>
        <v>12</v>
      </c>
      <c r="V148">
        <f t="shared" ca="1" si="71"/>
        <v>1</v>
      </c>
      <c r="W148">
        <f t="shared" ca="1" si="72"/>
        <v>5</v>
      </c>
      <c r="X148">
        <f t="shared" ca="1" si="73"/>
        <v>12</v>
      </c>
      <c r="Y148">
        <f t="shared" ca="1" si="74"/>
        <v>2</v>
      </c>
      <c r="Z148">
        <f t="shared" ca="1" si="75"/>
        <v>10</v>
      </c>
      <c r="AA148" s="18" cm="1">
        <f t="array" aca="1" ref="AA148" ca="1">INDEX(Abilities[Element ID], $Z148)</f>
        <v>5</v>
      </c>
      <c r="AB148" s="18" cm="1">
        <f t="array" aca="1" ref="AB148" ca="1">INDEX(Abilities[Stamina Cost], $Z148)</f>
        <v>12</v>
      </c>
      <c r="AC148" s="18" cm="1">
        <f t="array" aca="1" ref="AC148" ca="1">INDEX(Abilities[Min Damage], $Z148)</f>
        <v>4</v>
      </c>
      <c r="AD148" s="18" cm="1">
        <f t="array" aca="1" ref="AD148" ca="1">INDEX(Abilities[Max Damage], $Z148)</f>
        <v>10</v>
      </c>
      <c r="AE148" s="14">
        <f t="shared" ca="1" si="76"/>
        <v>17.301302224542226</v>
      </c>
      <c r="AF148" t="str" cm="1">
        <f t="array" aca="1" ref="AF148" ca="1">INDEX(Abilities[Special Effect], Z148)</f>
        <v>Focus</v>
      </c>
      <c r="AG148" t="b" cm="1">
        <f t="array" aca="1" ref="AG148" ca="1">RAND() &lt;INDEX(Abilities[Effect Chance], Z148)*O148/100</f>
        <v>0</v>
      </c>
      <c r="AH148" t="str">
        <f t="shared" ca="1" si="77"/>
        <v/>
      </c>
      <c r="AI148" s="14">
        <f t="shared" ca="1" si="78"/>
        <v>17.301302224542226</v>
      </c>
      <c r="AJ148" t="b">
        <f t="shared" ca="1" si="79"/>
        <v>0</v>
      </c>
      <c r="AK148" t="b">
        <f ca="1">AND(AJ148, H148=COUNTA(Parties[Player Party]))</f>
        <v>0</v>
      </c>
      <c r="AL148" s="14" cm="1">
        <f t="array" aca="1" ref="AL148" ca="1">INDEX(ElementMultiplier, BL148, P148)*100/N148</f>
        <v>0.8</v>
      </c>
      <c r="AM148" s="14">
        <f t="shared" ca="1" si="67"/>
        <v>7</v>
      </c>
      <c r="AN148" s="18">
        <f t="shared" ca="1" si="80"/>
        <v>49</v>
      </c>
      <c r="AO148" s="18">
        <f t="shared" ca="1" si="81"/>
        <v>69</v>
      </c>
      <c r="AP148" s="18">
        <f t="shared" ca="1" si="82"/>
        <v>200</v>
      </c>
      <c r="AQ148" s="18">
        <f t="shared" ca="1" si="83"/>
        <v>113</v>
      </c>
      <c r="AR148" s="18">
        <f t="shared" ca="1" si="84"/>
        <v>110</v>
      </c>
      <c r="AS148">
        <f t="shared" ca="1" si="85"/>
        <v>1</v>
      </c>
      <c r="AT148" cm="1">
        <f t="array" aca="1" ref="AT148" ca="1">IF(AS148=AS147, AT147, INDEX(Parties[Opponent ID], AS148))</f>
        <v>12</v>
      </c>
      <c r="AU148" t="str" cm="1">
        <f t="array" aca="1" ref="AU148" ca="1">IF(AT148=AT147,AU147, INDEX(Monsters[Name], AT148))</f>
        <v>Gmooose</v>
      </c>
      <c r="AV148" cm="1">
        <f t="array" aca="1" ref="AV148" ca="1">IF(AND($AS148=$AS147, $CD147=""), BY147, INDEX(Monsters[Health], $AT148))</f>
        <v>125</v>
      </c>
      <c r="AW148" cm="1">
        <f t="array" aca="1" ref="AW148" ca="1">IF(AND($AS148=$AS147, $CD147=""), BZ147, INDEX(Monsters[Stamina], $AT148))</f>
        <v>126</v>
      </c>
      <c r="AX148" s="18" cm="1">
        <f t="array" aca="1" ref="AX148" ca="1">IF(AND($AS148=$AS147, $CD147=""), CA147, INDEX(Monsters[Attack], $AT148))</f>
        <v>70</v>
      </c>
      <c r="AY148" s="18" cm="1">
        <f t="array" aca="1" ref="AY148" ca="1">IF(AND($AS148=$AS147, $CD147=""), CB147, INDEX(Monsters[Defense], $AT148))</f>
        <v>154</v>
      </c>
      <c r="AZ148" s="18" cm="1">
        <f t="array" aca="1" ref="AZ148" ca="1">IF(AND($AS148=$AS147, $CD147=""), CC147, INDEX(Monsters[Luck], $AT148))</f>
        <v>100</v>
      </c>
      <c r="BA148" cm="1">
        <f t="array" aca="1" ref="BA148" ca="1">IF(AT148=AT147, BA147, MATCH(INDEX(Monsters[Element], AT148), Elements, 0))</f>
        <v>4</v>
      </c>
      <c r="BB148" s="4" cm="1">
        <f t="array" aca="1" ref="BB148" ca="1">INDEX(Monsters[Chance to Use 2], AT148)</f>
        <v>0.19999999999999996</v>
      </c>
      <c r="BC148" cm="1">
        <f t="array" aca="1" ref="BC148" ca="1">INDEX(Monsters[Ability 1 ID], AT148)</f>
        <v>3</v>
      </c>
      <c r="BD148" cm="1">
        <f t="array" aca="1" ref="BD148" ca="1">INDEX(Monsters[Ability 2 ID], AT148)</f>
        <v>2</v>
      </c>
      <c r="BE148" cm="1">
        <f t="array" aca="1" ref="BE148" ca="1">INDEX(Abilities[Stamina Cost], BC148)</f>
        <v>3</v>
      </c>
      <c r="BF148" cm="1">
        <f t="array" aca="1" ref="BF148" ca="1">INDEX(Abilities[Stamina Cost], BD148)</f>
        <v>3</v>
      </c>
      <c r="BG148">
        <f t="shared" ca="1" si="86"/>
        <v>1</v>
      </c>
      <c r="BH148">
        <f t="shared" ca="1" si="87"/>
        <v>3</v>
      </c>
      <c r="BI148">
        <f t="shared" ca="1" si="88"/>
        <v>3</v>
      </c>
      <c r="BJ148">
        <f t="shared" ca="1" si="89"/>
        <v>2</v>
      </c>
      <c r="BK148">
        <f t="shared" ca="1" si="90"/>
        <v>2</v>
      </c>
      <c r="BL148" s="18" cm="1">
        <f t="array" aca="1" ref="BL148" ca="1">INDEX(Abilities[Element ID], $BK148)</f>
        <v>1</v>
      </c>
      <c r="BM148" s="18" cm="1">
        <f t="array" aca="1" ref="BM148" ca="1">INDEX(Abilities[Stamina Cost], $BK148)</f>
        <v>3</v>
      </c>
      <c r="BN148" s="18" cm="1">
        <f t="array" aca="1" ref="BN148" ca="1">INDEX(Abilities[Min Damage], $BK148)</f>
        <v>8</v>
      </c>
      <c r="BO148" s="18" cm="1">
        <f t="array" aca="1" ref="BO148" ca="1">INDEX(Abilities[Max Damage], $BK148)</f>
        <v>13</v>
      </c>
      <c r="BP148" s="14">
        <f t="shared" ca="1" si="91"/>
        <v>7.4792304223412831</v>
      </c>
      <c r="BQ148" t="str" cm="1">
        <f t="array" aca="1" ref="BQ148" ca="1">INDEX(Abilities[Special Effect], BK148)</f>
        <v>Sunder</v>
      </c>
      <c r="BR148" t="b" cm="1">
        <f t="array" aca="1" ref="BR148" ca="1">RAND() &lt;INDEX(Abilities[Effect Chance], BK148)*AZ148/100</f>
        <v>1</v>
      </c>
      <c r="BS148" t="str">
        <f t="shared" ca="1" si="92"/>
        <v>Sunder</v>
      </c>
      <c r="BT148" s="14">
        <f t="shared" ca="1" si="93"/>
        <v>7.4792304223412831</v>
      </c>
      <c r="BU148" t="b">
        <f t="shared" ca="1" si="94"/>
        <v>0</v>
      </c>
      <c r="BV148" t="b">
        <f ca="1">AND(BU148, AS148=COUNTA(Parties[Opponent Party]))</f>
        <v>0</v>
      </c>
      <c r="BW148" s="14" cm="1">
        <f t="array" aca="1" ref="BW148" ca="1">INDEX(ElementMultiplier, AA148, BA148)*100/AY148</f>
        <v>0.97402597402597402</v>
      </c>
      <c r="BX148" s="18">
        <f t="shared" ca="1" si="68"/>
        <v>17</v>
      </c>
      <c r="BY148" s="18">
        <f t="shared" ca="1" si="69"/>
        <v>108</v>
      </c>
      <c r="BZ148" s="18">
        <f t="shared" ca="1" si="95"/>
        <v>123</v>
      </c>
      <c r="CA148" s="18">
        <f t="shared" ca="1" si="96"/>
        <v>70</v>
      </c>
      <c r="CB148" s="18">
        <f t="shared" ca="1" si="97"/>
        <v>154</v>
      </c>
      <c r="CC148" s="18">
        <f t="shared" ca="1" si="98"/>
        <v>100</v>
      </c>
      <c r="CD148" t="str">
        <f t="shared" ca="1" si="99"/>
        <v/>
      </c>
    </row>
    <row r="149" spans="8:82" x14ac:dyDescent="0.25">
      <c r="H149">
        <f t="shared" ca="1" si="70"/>
        <v>1</v>
      </c>
      <c r="I149" cm="1">
        <f t="array" aca="1" ref="I149" ca="1">IF(H149=H148, I148, INDEX(Parties[Player ID], H149))</f>
        <v>5</v>
      </c>
      <c r="J149" t="str" cm="1">
        <f t="array" aca="1" ref="J149" ca="1">IF(I149=I148,J148, INDEX(Monsters[Name], I149))</f>
        <v>Gunome</v>
      </c>
      <c r="K149" cm="1">
        <f t="array" aca="1" ref="K149" ca="1">IF(AND($H149=$H148, CD148=""), AN148, INDEX(Monsters[Health], $I149))</f>
        <v>49</v>
      </c>
      <c r="L149" cm="1">
        <f t="array" aca="1" ref="L149" ca="1">IF(AND($H149=$H148, $CD148=""), AO148, INDEX(Monsters[Stamina], $I149))</f>
        <v>69</v>
      </c>
      <c r="M149" s="18" cm="1">
        <f t="array" aca="1" ref="M149" ca="1">IF(AND($H149=$H148, $CD148=""), AP148, INDEX(Monsters[Attack], $I149))</f>
        <v>200</v>
      </c>
      <c r="N149" s="18" cm="1">
        <f t="array" aca="1" ref="N149" ca="1">IF(AND($H149=$H148, $CD148=""), AQ148, INDEX(Monsters[Defense], $I149))</f>
        <v>113</v>
      </c>
      <c r="O149" s="18" cm="1">
        <f t="array" aca="1" ref="O149" ca="1">IF(AND($H149=$H148, $CD148=""), AR148, INDEX(Monsters[Luck], $I149))</f>
        <v>110</v>
      </c>
      <c r="P149" cm="1">
        <f t="array" aca="1" ref="P149" ca="1">IF(I149=I148, P148, MATCH(INDEX(Monsters[Element], I149), Elements, 0))</f>
        <v>5</v>
      </c>
      <c r="Q149" s="4" cm="1">
        <f t="array" aca="1" ref="Q149" ca="1">INDEX(Monsters[Chance to Use 2], I149)</f>
        <v>0.4</v>
      </c>
      <c r="R149" cm="1">
        <f t="array" aca="1" ref="R149" ca="1">INDEX(Monsters[Ability 1 ID], I149)</f>
        <v>9</v>
      </c>
      <c r="S149" cm="1">
        <f t="array" aca="1" ref="S149" ca="1">INDEX(Monsters[Ability 2 ID], I149)</f>
        <v>10</v>
      </c>
      <c r="T149" cm="1">
        <f t="array" aca="1" ref="T149" ca="1">INDEX(Abilities[Stamina Cost], R149)</f>
        <v>5</v>
      </c>
      <c r="U149" cm="1">
        <f t="array" aca="1" ref="U149" ca="1">INDEX(Abilities[Stamina Cost], S149)</f>
        <v>12</v>
      </c>
      <c r="V149">
        <f t="shared" ca="1" si="71"/>
        <v>1</v>
      </c>
      <c r="W149">
        <f t="shared" ca="1" si="72"/>
        <v>5</v>
      </c>
      <c r="X149">
        <f t="shared" ca="1" si="73"/>
        <v>12</v>
      </c>
      <c r="Y149">
        <f t="shared" ca="1" si="74"/>
        <v>2</v>
      </c>
      <c r="Z149">
        <f t="shared" ca="1" si="75"/>
        <v>10</v>
      </c>
      <c r="AA149" s="18" cm="1">
        <f t="array" aca="1" ref="AA149" ca="1">INDEX(Abilities[Element ID], $Z149)</f>
        <v>5</v>
      </c>
      <c r="AB149" s="18" cm="1">
        <f t="array" aca="1" ref="AB149" ca="1">INDEX(Abilities[Stamina Cost], $Z149)</f>
        <v>12</v>
      </c>
      <c r="AC149" s="18" cm="1">
        <f t="array" aca="1" ref="AC149" ca="1">INDEX(Abilities[Min Damage], $Z149)</f>
        <v>4</v>
      </c>
      <c r="AD149" s="18" cm="1">
        <f t="array" aca="1" ref="AD149" ca="1">INDEX(Abilities[Max Damage], $Z149)</f>
        <v>10</v>
      </c>
      <c r="AE149" s="14">
        <f t="shared" ca="1" si="76"/>
        <v>16.278675813411841</v>
      </c>
      <c r="AF149" t="str" cm="1">
        <f t="array" aca="1" ref="AF149" ca="1">INDEX(Abilities[Special Effect], Z149)</f>
        <v>Focus</v>
      </c>
      <c r="AG149" t="b" cm="1">
        <f t="array" aca="1" ref="AG149" ca="1">RAND() &lt;INDEX(Abilities[Effect Chance], Z149)*O149/100</f>
        <v>1</v>
      </c>
      <c r="AH149" t="str">
        <f t="shared" ca="1" si="77"/>
        <v>Focus</v>
      </c>
      <c r="AI149" s="14">
        <f t="shared" ca="1" si="78"/>
        <v>16.278675813411841</v>
      </c>
      <c r="AJ149" t="b">
        <f t="shared" ca="1" si="79"/>
        <v>0</v>
      </c>
      <c r="AK149" t="b">
        <f ca="1">AND(AJ149, H149=COUNTA(Parties[Player Party]))</f>
        <v>0</v>
      </c>
      <c r="AL149" s="14" cm="1">
        <f t="array" aca="1" ref="AL149" ca="1">INDEX(ElementMultiplier, BL149, P149)*100/N149</f>
        <v>1.1061946902654867</v>
      </c>
      <c r="AM149" s="14">
        <f t="shared" ca="1" si="67"/>
        <v>4</v>
      </c>
      <c r="AN149" s="18">
        <f t="shared" ca="1" si="80"/>
        <v>45</v>
      </c>
      <c r="AO149" s="18">
        <f t="shared" ca="1" si="81"/>
        <v>57</v>
      </c>
      <c r="AP149" s="18">
        <f t="shared" ca="1" si="82"/>
        <v>220</v>
      </c>
      <c r="AQ149" s="18">
        <f t="shared" ca="1" si="83"/>
        <v>113</v>
      </c>
      <c r="AR149" s="18">
        <f t="shared" ca="1" si="84"/>
        <v>110</v>
      </c>
      <c r="AS149">
        <f t="shared" ca="1" si="85"/>
        <v>1</v>
      </c>
      <c r="AT149" cm="1">
        <f t="array" aca="1" ref="AT149" ca="1">IF(AS149=AS148, AT148, INDEX(Parties[Opponent ID], AS149))</f>
        <v>12</v>
      </c>
      <c r="AU149" t="str" cm="1">
        <f t="array" aca="1" ref="AU149" ca="1">IF(AT149=AT148,AU148, INDEX(Monsters[Name], AT149))</f>
        <v>Gmooose</v>
      </c>
      <c r="AV149" cm="1">
        <f t="array" aca="1" ref="AV149" ca="1">IF(AND($AS149=$AS148, $CD148=""), BY148, INDEX(Monsters[Health], $AT149))</f>
        <v>108</v>
      </c>
      <c r="AW149" cm="1">
        <f t="array" aca="1" ref="AW149" ca="1">IF(AND($AS149=$AS148, $CD148=""), BZ148, INDEX(Monsters[Stamina], $AT149))</f>
        <v>123</v>
      </c>
      <c r="AX149" s="18" cm="1">
        <f t="array" aca="1" ref="AX149" ca="1">IF(AND($AS149=$AS148, $CD148=""), CA148, INDEX(Monsters[Attack], $AT149))</f>
        <v>70</v>
      </c>
      <c r="AY149" s="18" cm="1">
        <f t="array" aca="1" ref="AY149" ca="1">IF(AND($AS149=$AS148, $CD148=""), CB148, INDEX(Monsters[Defense], $AT149))</f>
        <v>154</v>
      </c>
      <c r="AZ149" s="18" cm="1">
        <f t="array" aca="1" ref="AZ149" ca="1">IF(AND($AS149=$AS148, $CD148=""), CC148, INDEX(Monsters[Luck], $AT149))</f>
        <v>100</v>
      </c>
      <c r="BA149" cm="1">
        <f t="array" aca="1" ref="BA149" ca="1">IF(AT149=AT148, BA148, MATCH(INDEX(Monsters[Element], AT149), Elements, 0))</f>
        <v>4</v>
      </c>
      <c r="BB149" s="4" cm="1">
        <f t="array" aca="1" ref="BB149" ca="1">INDEX(Monsters[Chance to Use 2], AT149)</f>
        <v>0.19999999999999996</v>
      </c>
      <c r="BC149" cm="1">
        <f t="array" aca="1" ref="BC149" ca="1">INDEX(Monsters[Ability 1 ID], AT149)</f>
        <v>3</v>
      </c>
      <c r="BD149" cm="1">
        <f t="array" aca="1" ref="BD149" ca="1">INDEX(Monsters[Ability 2 ID], AT149)</f>
        <v>2</v>
      </c>
      <c r="BE149" cm="1">
        <f t="array" aca="1" ref="BE149" ca="1">INDEX(Abilities[Stamina Cost], BC149)</f>
        <v>3</v>
      </c>
      <c r="BF149" cm="1">
        <f t="array" aca="1" ref="BF149" ca="1">INDEX(Abilities[Stamina Cost], BD149)</f>
        <v>3</v>
      </c>
      <c r="BG149">
        <f t="shared" ca="1" si="86"/>
        <v>1</v>
      </c>
      <c r="BH149">
        <f t="shared" ca="1" si="87"/>
        <v>3</v>
      </c>
      <c r="BI149">
        <f t="shared" ca="1" si="88"/>
        <v>3</v>
      </c>
      <c r="BJ149">
        <f t="shared" ca="1" si="89"/>
        <v>1</v>
      </c>
      <c r="BK149">
        <f t="shared" ca="1" si="90"/>
        <v>3</v>
      </c>
      <c r="BL149" s="18" cm="1">
        <f t="array" aca="1" ref="BL149" ca="1">INDEX(Abilities[Element ID], $BK149)</f>
        <v>4</v>
      </c>
      <c r="BM149" s="18" cm="1">
        <f t="array" aca="1" ref="BM149" ca="1">INDEX(Abilities[Stamina Cost], $BK149)</f>
        <v>3</v>
      </c>
      <c r="BN149" s="18" cm="1">
        <f t="array" aca="1" ref="BN149" ca="1">INDEX(Abilities[Min Damage], $BK149)</f>
        <v>4</v>
      </c>
      <c r="BO149" s="18" cm="1">
        <f t="array" aca="1" ref="BO149" ca="1">INDEX(Abilities[Max Damage], $BK149)</f>
        <v>8</v>
      </c>
      <c r="BP149" s="14">
        <f t="shared" ca="1" si="91"/>
        <v>3.7926927225158504</v>
      </c>
      <c r="BQ149" t="str" cm="1">
        <f t="array" aca="1" ref="BQ149" ca="1">INDEX(Abilities[Special Effect], BK149)</f>
        <v>Fortify</v>
      </c>
      <c r="BR149" t="b" cm="1">
        <f t="array" aca="1" ref="BR149" ca="1">RAND() &lt;INDEX(Abilities[Effect Chance], BK149)*AZ149/100</f>
        <v>1</v>
      </c>
      <c r="BS149" t="str">
        <f t="shared" ca="1" si="92"/>
        <v>Fortify</v>
      </c>
      <c r="BT149" s="14">
        <f t="shared" ca="1" si="93"/>
        <v>3.7926927225158504</v>
      </c>
      <c r="BU149" t="b">
        <f t="shared" ca="1" si="94"/>
        <v>0</v>
      </c>
      <c r="BV149" t="b">
        <f ca="1">AND(BU149, AS149=COUNTA(Parties[Opponent Party]))</f>
        <v>0</v>
      </c>
      <c r="BW149" s="14" cm="1">
        <f t="array" aca="1" ref="BW149" ca="1">INDEX(ElementMultiplier, AA149, BA149)*100/AY149</f>
        <v>0.97402597402597402</v>
      </c>
      <c r="BX149" s="18">
        <f t="shared" ca="1" si="68"/>
        <v>16</v>
      </c>
      <c r="BY149" s="18">
        <f t="shared" ca="1" si="69"/>
        <v>92</v>
      </c>
      <c r="BZ149" s="18">
        <f t="shared" ca="1" si="95"/>
        <v>120</v>
      </c>
      <c r="CA149" s="18">
        <f t="shared" ca="1" si="96"/>
        <v>70</v>
      </c>
      <c r="CB149" s="18">
        <f t="shared" ca="1" si="97"/>
        <v>169</v>
      </c>
      <c r="CC149" s="18">
        <f t="shared" ca="1" si="98"/>
        <v>100</v>
      </c>
      <c r="CD149" t="str">
        <f t="shared" ca="1" si="99"/>
        <v/>
      </c>
    </row>
    <row r="150" spans="8:82" x14ac:dyDescent="0.25">
      <c r="H150">
        <f t="shared" ca="1" si="70"/>
        <v>1</v>
      </c>
      <c r="I150" cm="1">
        <f t="array" aca="1" ref="I150" ca="1">IF(H150=H149, I149, INDEX(Parties[Player ID], H150))</f>
        <v>5</v>
      </c>
      <c r="J150" t="str" cm="1">
        <f t="array" aca="1" ref="J150" ca="1">IF(I150=I149,J149, INDEX(Monsters[Name], I150))</f>
        <v>Gunome</v>
      </c>
      <c r="K150" cm="1">
        <f t="array" aca="1" ref="K150" ca="1">IF(AND($H150=$H149, CD149=""), AN149, INDEX(Monsters[Health], $I150))</f>
        <v>45</v>
      </c>
      <c r="L150" cm="1">
        <f t="array" aca="1" ref="L150" ca="1">IF(AND($H150=$H149, $CD149=""), AO149, INDEX(Monsters[Stamina], $I150))</f>
        <v>57</v>
      </c>
      <c r="M150" s="18" cm="1">
        <f t="array" aca="1" ref="M150" ca="1">IF(AND($H150=$H149, $CD149=""), AP149, INDEX(Monsters[Attack], $I150))</f>
        <v>220</v>
      </c>
      <c r="N150" s="18" cm="1">
        <f t="array" aca="1" ref="N150" ca="1">IF(AND($H150=$H149, $CD149=""), AQ149, INDEX(Monsters[Defense], $I150))</f>
        <v>113</v>
      </c>
      <c r="O150" s="18" cm="1">
        <f t="array" aca="1" ref="O150" ca="1">IF(AND($H150=$H149, $CD149=""), AR149, INDEX(Monsters[Luck], $I150))</f>
        <v>110</v>
      </c>
      <c r="P150" cm="1">
        <f t="array" aca="1" ref="P150" ca="1">IF(I150=I149, P149, MATCH(INDEX(Monsters[Element], I150), Elements, 0))</f>
        <v>5</v>
      </c>
      <c r="Q150" s="4" cm="1">
        <f t="array" aca="1" ref="Q150" ca="1">INDEX(Monsters[Chance to Use 2], I150)</f>
        <v>0.4</v>
      </c>
      <c r="R150" cm="1">
        <f t="array" aca="1" ref="R150" ca="1">INDEX(Monsters[Ability 1 ID], I150)</f>
        <v>9</v>
      </c>
      <c r="S150" cm="1">
        <f t="array" aca="1" ref="S150" ca="1">INDEX(Monsters[Ability 2 ID], I150)</f>
        <v>10</v>
      </c>
      <c r="T150" cm="1">
        <f t="array" aca="1" ref="T150" ca="1">INDEX(Abilities[Stamina Cost], R150)</f>
        <v>5</v>
      </c>
      <c r="U150" cm="1">
        <f t="array" aca="1" ref="U150" ca="1">INDEX(Abilities[Stamina Cost], S150)</f>
        <v>12</v>
      </c>
      <c r="V150">
        <f t="shared" ca="1" si="71"/>
        <v>1</v>
      </c>
      <c r="W150">
        <f t="shared" ca="1" si="72"/>
        <v>5</v>
      </c>
      <c r="X150">
        <f t="shared" ca="1" si="73"/>
        <v>12</v>
      </c>
      <c r="Y150">
        <f t="shared" ca="1" si="74"/>
        <v>1</v>
      </c>
      <c r="Z150">
        <f t="shared" ca="1" si="75"/>
        <v>9</v>
      </c>
      <c r="AA150" s="18" cm="1">
        <f t="array" aca="1" ref="AA150" ca="1">INDEX(Abilities[Element ID], $Z150)</f>
        <v>5</v>
      </c>
      <c r="AB150" s="18" cm="1">
        <f t="array" aca="1" ref="AB150" ca="1">INDEX(Abilities[Stamina Cost], $Z150)</f>
        <v>5</v>
      </c>
      <c r="AC150" s="18" cm="1">
        <f t="array" aca="1" ref="AC150" ca="1">INDEX(Abilities[Min Damage], $Z150)</f>
        <v>11</v>
      </c>
      <c r="AD150" s="18" cm="1">
        <f t="array" aca="1" ref="AD150" ca="1">INDEX(Abilities[Max Damage], $Z150)</f>
        <v>16</v>
      </c>
      <c r="AE150" s="14">
        <f t="shared" ca="1" si="76"/>
        <v>31.052639398152827</v>
      </c>
      <c r="AF150" t="str" cm="1">
        <f t="array" aca="1" ref="AF150" ca="1">INDEX(Abilities[Special Effect], Z150)</f>
        <v>Vampire</v>
      </c>
      <c r="AG150" t="b" cm="1">
        <f t="array" aca="1" ref="AG150" ca="1">RAND() &lt;INDEX(Abilities[Effect Chance], Z150)*O150/100</f>
        <v>1</v>
      </c>
      <c r="AH150" t="str">
        <f t="shared" ca="1" si="77"/>
        <v>Vampire</v>
      </c>
      <c r="AI150" s="14">
        <f t="shared" ca="1" si="78"/>
        <v>31.052639398152827</v>
      </c>
      <c r="AJ150" t="b">
        <f t="shared" ca="1" si="79"/>
        <v>0</v>
      </c>
      <c r="AK150" t="b">
        <f ca="1">AND(AJ150, H150=COUNTA(Parties[Player Party]))</f>
        <v>0</v>
      </c>
      <c r="AL150" s="14" cm="1">
        <f t="array" aca="1" ref="AL150" ca="1">INDEX(ElementMultiplier, BL150, P150)*100/N150</f>
        <v>0.88495575221238942</v>
      </c>
      <c r="AM150" s="14">
        <f t="shared" ca="1" si="67"/>
        <v>8</v>
      </c>
      <c r="AN150" s="18">
        <f t="shared" ca="1" si="80"/>
        <v>51</v>
      </c>
      <c r="AO150" s="18">
        <f t="shared" ca="1" si="81"/>
        <v>52</v>
      </c>
      <c r="AP150" s="18">
        <f t="shared" ca="1" si="82"/>
        <v>220</v>
      </c>
      <c r="AQ150" s="18">
        <f t="shared" ca="1" si="83"/>
        <v>102</v>
      </c>
      <c r="AR150" s="18">
        <f t="shared" ca="1" si="84"/>
        <v>110</v>
      </c>
      <c r="AS150">
        <f t="shared" ca="1" si="85"/>
        <v>1</v>
      </c>
      <c r="AT150" cm="1">
        <f t="array" aca="1" ref="AT150" ca="1">IF(AS150=AS149, AT149, INDEX(Parties[Opponent ID], AS150))</f>
        <v>12</v>
      </c>
      <c r="AU150" t="str" cm="1">
        <f t="array" aca="1" ref="AU150" ca="1">IF(AT150=AT149,AU149, INDEX(Monsters[Name], AT150))</f>
        <v>Gmooose</v>
      </c>
      <c r="AV150" cm="1">
        <f t="array" aca="1" ref="AV150" ca="1">IF(AND($AS150=$AS149, $CD149=""), BY149, INDEX(Monsters[Health], $AT150))</f>
        <v>92</v>
      </c>
      <c r="AW150" cm="1">
        <f t="array" aca="1" ref="AW150" ca="1">IF(AND($AS150=$AS149, $CD149=""), BZ149, INDEX(Monsters[Stamina], $AT150))</f>
        <v>120</v>
      </c>
      <c r="AX150" s="18" cm="1">
        <f t="array" aca="1" ref="AX150" ca="1">IF(AND($AS150=$AS149, $CD149=""), CA149, INDEX(Monsters[Attack], $AT150))</f>
        <v>70</v>
      </c>
      <c r="AY150" s="18" cm="1">
        <f t="array" aca="1" ref="AY150" ca="1">IF(AND($AS150=$AS149, $CD149=""), CB149, INDEX(Monsters[Defense], $AT150))</f>
        <v>169</v>
      </c>
      <c r="AZ150" s="18" cm="1">
        <f t="array" aca="1" ref="AZ150" ca="1">IF(AND($AS150=$AS149, $CD149=""), CC149, INDEX(Monsters[Luck], $AT150))</f>
        <v>100</v>
      </c>
      <c r="BA150" cm="1">
        <f t="array" aca="1" ref="BA150" ca="1">IF(AT150=AT149, BA149, MATCH(INDEX(Monsters[Element], AT150), Elements, 0))</f>
        <v>4</v>
      </c>
      <c r="BB150" s="4" cm="1">
        <f t="array" aca="1" ref="BB150" ca="1">INDEX(Monsters[Chance to Use 2], AT150)</f>
        <v>0.19999999999999996</v>
      </c>
      <c r="BC150" cm="1">
        <f t="array" aca="1" ref="BC150" ca="1">INDEX(Monsters[Ability 1 ID], AT150)</f>
        <v>3</v>
      </c>
      <c r="BD150" cm="1">
        <f t="array" aca="1" ref="BD150" ca="1">INDEX(Monsters[Ability 2 ID], AT150)</f>
        <v>2</v>
      </c>
      <c r="BE150" cm="1">
        <f t="array" aca="1" ref="BE150" ca="1">INDEX(Abilities[Stamina Cost], BC150)</f>
        <v>3</v>
      </c>
      <c r="BF150" cm="1">
        <f t="array" aca="1" ref="BF150" ca="1">INDEX(Abilities[Stamina Cost], BD150)</f>
        <v>3</v>
      </c>
      <c r="BG150">
        <f t="shared" ca="1" si="86"/>
        <v>1</v>
      </c>
      <c r="BH150">
        <f t="shared" ca="1" si="87"/>
        <v>3</v>
      </c>
      <c r="BI150">
        <f t="shared" ca="1" si="88"/>
        <v>3</v>
      </c>
      <c r="BJ150">
        <f t="shared" ca="1" si="89"/>
        <v>2</v>
      </c>
      <c r="BK150">
        <f t="shared" ca="1" si="90"/>
        <v>2</v>
      </c>
      <c r="BL150" s="18" cm="1">
        <f t="array" aca="1" ref="BL150" ca="1">INDEX(Abilities[Element ID], $BK150)</f>
        <v>1</v>
      </c>
      <c r="BM150" s="18" cm="1">
        <f t="array" aca="1" ref="BM150" ca="1">INDEX(Abilities[Stamina Cost], $BK150)</f>
        <v>3</v>
      </c>
      <c r="BN150" s="18" cm="1">
        <f t="array" aca="1" ref="BN150" ca="1">INDEX(Abilities[Min Damage], $BK150)</f>
        <v>8</v>
      </c>
      <c r="BO150" s="18" cm="1">
        <f t="array" aca="1" ref="BO150" ca="1">INDEX(Abilities[Max Damage], $BK150)</f>
        <v>13</v>
      </c>
      <c r="BP150" s="14">
        <f t="shared" ca="1" si="91"/>
        <v>8.3665133794895414</v>
      </c>
      <c r="BQ150" t="str" cm="1">
        <f t="array" aca="1" ref="BQ150" ca="1">INDEX(Abilities[Special Effect], BK150)</f>
        <v>Sunder</v>
      </c>
      <c r="BR150" t="b" cm="1">
        <f t="array" aca="1" ref="BR150" ca="1">RAND() &lt;INDEX(Abilities[Effect Chance], BK150)*AZ150/100</f>
        <v>1</v>
      </c>
      <c r="BS150" t="str">
        <f t="shared" ca="1" si="92"/>
        <v>Sunder</v>
      </c>
      <c r="BT150" s="14">
        <f t="shared" ca="1" si="93"/>
        <v>8.3665133794895414</v>
      </c>
      <c r="BU150" t="b">
        <f t="shared" ca="1" si="94"/>
        <v>0</v>
      </c>
      <c r="BV150" t="b">
        <f ca="1">AND(BU150, AS150=COUNTA(Parties[Opponent Party]))</f>
        <v>0</v>
      </c>
      <c r="BW150" s="14" cm="1">
        <f t="array" aca="1" ref="BW150" ca="1">INDEX(ElementMultiplier, AA150, BA150)*100/AY150</f>
        <v>0.8875739644970414</v>
      </c>
      <c r="BX150" s="18">
        <f t="shared" ca="1" si="68"/>
        <v>28</v>
      </c>
      <c r="BY150" s="18">
        <f t="shared" ca="1" si="69"/>
        <v>64</v>
      </c>
      <c r="BZ150" s="18">
        <f t="shared" ca="1" si="95"/>
        <v>117</v>
      </c>
      <c r="CA150" s="18">
        <f t="shared" ca="1" si="96"/>
        <v>70</v>
      </c>
      <c r="CB150" s="18">
        <f t="shared" ca="1" si="97"/>
        <v>169</v>
      </c>
      <c r="CC150" s="18">
        <f t="shared" ca="1" si="98"/>
        <v>100</v>
      </c>
      <c r="CD150" t="str">
        <f t="shared" ca="1" si="99"/>
        <v/>
      </c>
    </row>
    <row r="151" spans="8:82" x14ac:dyDescent="0.25">
      <c r="H151">
        <f t="shared" ca="1" si="70"/>
        <v>1</v>
      </c>
      <c r="I151" cm="1">
        <f t="array" aca="1" ref="I151" ca="1">IF(H151=H150, I150, INDEX(Parties[Player ID], H151))</f>
        <v>5</v>
      </c>
      <c r="J151" t="str" cm="1">
        <f t="array" aca="1" ref="J151" ca="1">IF(I151=I150,J150, INDEX(Monsters[Name], I151))</f>
        <v>Gunome</v>
      </c>
      <c r="K151" cm="1">
        <f t="array" aca="1" ref="K151" ca="1">IF(AND($H151=$H150, CD150=""), AN150, INDEX(Monsters[Health], $I151))</f>
        <v>51</v>
      </c>
      <c r="L151" cm="1">
        <f t="array" aca="1" ref="L151" ca="1">IF(AND($H151=$H150, $CD150=""), AO150, INDEX(Monsters[Stamina], $I151))</f>
        <v>52</v>
      </c>
      <c r="M151" s="18" cm="1">
        <f t="array" aca="1" ref="M151" ca="1">IF(AND($H151=$H150, $CD150=""), AP150, INDEX(Monsters[Attack], $I151))</f>
        <v>220</v>
      </c>
      <c r="N151" s="18" cm="1">
        <f t="array" aca="1" ref="N151" ca="1">IF(AND($H151=$H150, $CD150=""), AQ150, INDEX(Monsters[Defense], $I151))</f>
        <v>102</v>
      </c>
      <c r="O151" s="18" cm="1">
        <f t="array" aca="1" ref="O151" ca="1">IF(AND($H151=$H150, $CD150=""), AR150, INDEX(Monsters[Luck], $I151))</f>
        <v>110</v>
      </c>
      <c r="P151" cm="1">
        <f t="array" aca="1" ref="P151" ca="1">IF(I151=I150, P150, MATCH(INDEX(Monsters[Element], I151), Elements, 0))</f>
        <v>5</v>
      </c>
      <c r="Q151" s="4" cm="1">
        <f t="array" aca="1" ref="Q151" ca="1">INDEX(Monsters[Chance to Use 2], I151)</f>
        <v>0.4</v>
      </c>
      <c r="R151" cm="1">
        <f t="array" aca="1" ref="R151" ca="1">INDEX(Monsters[Ability 1 ID], I151)</f>
        <v>9</v>
      </c>
      <c r="S151" cm="1">
        <f t="array" aca="1" ref="S151" ca="1">INDEX(Monsters[Ability 2 ID], I151)</f>
        <v>10</v>
      </c>
      <c r="T151" cm="1">
        <f t="array" aca="1" ref="T151" ca="1">INDEX(Abilities[Stamina Cost], R151)</f>
        <v>5</v>
      </c>
      <c r="U151" cm="1">
        <f t="array" aca="1" ref="U151" ca="1">INDEX(Abilities[Stamina Cost], S151)</f>
        <v>12</v>
      </c>
      <c r="V151">
        <f t="shared" ca="1" si="71"/>
        <v>1</v>
      </c>
      <c r="W151">
        <f t="shared" ca="1" si="72"/>
        <v>5</v>
      </c>
      <c r="X151">
        <f t="shared" ca="1" si="73"/>
        <v>12</v>
      </c>
      <c r="Y151">
        <f t="shared" ca="1" si="74"/>
        <v>2</v>
      </c>
      <c r="Z151">
        <f t="shared" ca="1" si="75"/>
        <v>10</v>
      </c>
      <c r="AA151" s="18" cm="1">
        <f t="array" aca="1" ref="AA151" ca="1">INDEX(Abilities[Element ID], $Z151)</f>
        <v>5</v>
      </c>
      <c r="AB151" s="18" cm="1">
        <f t="array" aca="1" ref="AB151" ca="1">INDEX(Abilities[Stamina Cost], $Z151)</f>
        <v>12</v>
      </c>
      <c r="AC151" s="18" cm="1">
        <f t="array" aca="1" ref="AC151" ca="1">INDEX(Abilities[Min Damage], $Z151)</f>
        <v>4</v>
      </c>
      <c r="AD151" s="18" cm="1">
        <f t="array" aca="1" ref="AD151" ca="1">INDEX(Abilities[Max Damage], $Z151)</f>
        <v>10</v>
      </c>
      <c r="AE151" s="14">
        <f t="shared" ca="1" si="76"/>
        <v>19.910651702795182</v>
      </c>
      <c r="AF151" t="str" cm="1">
        <f t="array" aca="1" ref="AF151" ca="1">INDEX(Abilities[Special Effect], Z151)</f>
        <v>Focus</v>
      </c>
      <c r="AG151" t="b" cm="1">
        <f t="array" aca="1" ref="AG151" ca="1">RAND() &lt;INDEX(Abilities[Effect Chance], Z151)*O151/100</f>
        <v>1</v>
      </c>
      <c r="AH151" t="str">
        <f t="shared" ca="1" si="77"/>
        <v>Focus</v>
      </c>
      <c r="AI151" s="14">
        <f t="shared" ca="1" si="78"/>
        <v>19.910651702795182</v>
      </c>
      <c r="AJ151" t="b">
        <f t="shared" ca="1" si="79"/>
        <v>0</v>
      </c>
      <c r="AK151" t="b">
        <f ca="1">AND(AJ151, H151=COUNTA(Parties[Player Party]))</f>
        <v>0</v>
      </c>
      <c r="AL151" s="14" cm="1">
        <f t="array" aca="1" ref="AL151" ca="1">INDEX(ElementMultiplier, BL151, P151)*100/N151</f>
        <v>1.2254901960784315</v>
      </c>
      <c r="AM151" s="14">
        <f t="shared" ca="1" si="67"/>
        <v>5</v>
      </c>
      <c r="AN151" s="18">
        <f t="shared" ca="1" si="80"/>
        <v>46</v>
      </c>
      <c r="AO151" s="18">
        <f t="shared" ca="1" si="81"/>
        <v>40</v>
      </c>
      <c r="AP151" s="18">
        <f t="shared" ca="1" si="82"/>
        <v>242</v>
      </c>
      <c r="AQ151" s="18">
        <f t="shared" ca="1" si="83"/>
        <v>102</v>
      </c>
      <c r="AR151" s="18">
        <f t="shared" ca="1" si="84"/>
        <v>110</v>
      </c>
      <c r="AS151">
        <f t="shared" ca="1" si="85"/>
        <v>1</v>
      </c>
      <c r="AT151" cm="1">
        <f t="array" aca="1" ref="AT151" ca="1">IF(AS151=AS150, AT150, INDEX(Parties[Opponent ID], AS151))</f>
        <v>12</v>
      </c>
      <c r="AU151" t="str" cm="1">
        <f t="array" aca="1" ref="AU151" ca="1">IF(AT151=AT150,AU150, INDEX(Monsters[Name], AT151))</f>
        <v>Gmooose</v>
      </c>
      <c r="AV151" cm="1">
        <f t="array" aca="1" ref="AV151" ca="1">IF(AND($AS151=$AS150, $CD150=""), BY150, INDEX(Monsters[Health], $AT151))</f>
        <v>64</v>
      </c>
      <c r="AW151" cm="1">
        <f t="array" aca="1" ref="AW151" ca="1">IF(AND($AS151=$AS150, $CD150=""), BZ150, INDEX(Monsters[Stamina], $AT151))</f>
        <v>117</v>
      </c>
      <c r="AX151" s="18" cm="1">
        <f t="array" aca="1" ref="AX151" ca="1">IF(AND($AS151=$AS150, $CD150=""), CA150, INDEX(Monsters[Attack], $AT151))</f>
        <v>70</v>
      </c>
      <c r="AY151" s="18" cm="1">
        <f t="array" aca="1" ref="AY151" ca="1">IF(AND($AS151=$AS150, $CD150=""), CB150, INDEX(Monsters[Defense], $AT151))</f>
        <v>169</v>
      </c>
      <c r="AZ151" s="18" cm="1">
        <f t="array" aca="1" ref="AZ151" ca="1">IF(AND($AS151=$AS150, $CD150=""), CC150, INDEX(Monsters[Luck], $AT151))</f>
        <v>100</v>
      </c>
      <c r="BA151" cm="1">
        <f t="array" aca="1" ref="BA151" ca="1">IF(AT151=AT150, BA150, MATCH(INDEX(Monsters[Element], AT151), Elements, 0))</f>
        <v>4</v>
      </c>
      <c r="BB151" s="4" cm="1">
        <f t="array" aca="1" ref="BB151" ca="1">INDEX(Monsters[Chance to Use 2], AT151)</f>
        <v>0.19999999999999996</v>
      </c>
      <c r="BC151" cm="1">
        <f t="array" aca="1" ref="BC151" ca="1">INDEX(Monsters[Ability 1 ID], AT151)</f>
        <v>3</v>
      </c>
      <c r="BD151" cm="1">
        <f t="array" aca="1" ref="BD151" ca="1">INDEX(Monsters[Ability 2 ID], AT151)</f>
        <v>2</v>
      </c>
      <c r="BE151" cm="1">
        <f t="array" aca="1" ref="BE151" ca="1">INDEX(Abilities[Stamina Cost], BC151)</f>
        <v>3</v>
      </c>
      <c r="BF151" cm="1">
        <f t="array" aca="1" ref="BF151" ca="1">INDEX(Abilities[Stamina Cost], BD151)</f>
        <v>3</v>
      </c>
      <c r="BG151">
        <f t="shared" ca="1" si="86"/>
        <v>1</v>
      </c>
      <c r="BH151">
        <f t="shared" ca="1" si="87"/>
        <v>3</v>
      </c>
      <c r="BI151">
        <f t="shared" ca="1" si="88"/>
        <v>3</v>
      </c>
      <c r="BJ151">
        <f t="shared" ca="1" si="89"/>
        <v>1</v>
      </c>
      <c r="BK151">
        <f t="shared" ca="1" si="90"/>
        <v>3</v>
      </c>
      <c r="BL151" s="18" cm="1">
        <f t="array" aca="1" ref="BL151" ca="1">INDEX(Abilities[Element ID], $BK151)</f>
        <v>4</v>
      </c>
      <c r="BM151" s="18" cm="1">
        <f t="array" aca="1" ref="BM151" ca="1">INDEX(Abilities[Stamina Cost], $BK151)</f>
        <v>3</v>
      </c>
      <c r="BN151" s="18" cm="1">
        <f t="array" aca="1" ref="BN151" ca="1">INDEX(Abilities[Min Damage], $BK151)</f>
        <v>4</v>
      </c>
      <c r="BO151" s="18" cm="1">
        <f t="array" aca="1" ref="BO151" ca="1">INDEX(Abilities[Max Damage], $BK151)</f>
        <v>8</v>
      </c>
      <c r="BP151" s="14">
        <f t="shared" ca="1" si="91"/>
        <v>4.9206090963930595</v>
      </c>
      <c r="BQ151" t="str" cm="1">
        <f t="array" aca="1" ref="BQ151" ca="1">INDEX(Abilities[Special Effect], BK151)</f>
        <v>Fortify</v>
      </c>
      <c r="BR151" t="b" cm="1">
        <f t="array" aca="1" ref="BR151" ca="1">RAND() &lt;INDEX(Abilities[Effect Chance], BK151)*AZ151/100</f>
        <v>1</v>
      </c>
      <c r="BS151" t="str">
        <f t="shared" ca="1" si="92"/>
        <v>Fortify</v>
      </c>
      <c r="BT151" s="14">
        <f t="shared" ca="1" si="93"/>
        <v>4.9206090963930595</v>
      </c>
      <c r="BU151" t="b">
        <f t="shared" ca="1" si="94"/>
        <v>0</v>
      </c>
      <c r="BV151" t="b">
        <f ca="1">AND(BU151, AS151=COUNTA(Parties[Opponent Party]))</f>
        <v>0</v>
      </c>
      <c r="BW151" s="14" cm="1">
        <f t="array" aca="1" ref="BW151" ca="1">INDEX(ElementMultiplier, AA151, BA151)*100/AY151</f>
        <v>0.8875739644970414</v>
      </c>
      <c r="BX151" s="18">
        <f t="shared" ca="1" si="68"/>
        <v>18</v>
      </c>
      <c r="BY151" s="18">
        <f t="shared" ca="1" si="69"/>
        <v>46</v>
      </c>
      <c r="BZ151" s="18">
        <f t="shared" ca="1" si="95"/>
        <v>114</v>
      </c>
      <c r="CA151" s="18">
        <f t="shared" ca="1" si="96"/>
        <v>70</v>
      </c>
      <c r="CB151" s="18">
        <f t="shared" ca="1" si="97"/>
        <v>186</v>
      </c>
      <c r="CC151" s="18">
        <f t="shared" ca="1" si="98"/>
        <v>100</v>
      </c>
      <c r="CD151" t="str">
        <f t="shared" ca="1" si="99"/>
        <v/>
      </c>
    </row>
    <row r="152" spans="8:82" x14ac:dyDescent="0.25">
      <c r="H152">
        <f t="shared" ca="1" si="70"/>
        <v>1</v>
      </c>
      <c r="I152" cm="1">
        <f t="array" aca="1" ref="I152" ca="1">IF(H152=H151, I151, INDEX(Parties[Player ID], H152))</f>
        <v>5</v>
      </c>
      <c r="J152" t="str" cm="1">
        <f t="array" aca="1" ref="J152" ca="1">IF(I152=I151,J151, INDEX(Monsters[Name], I152))</f>
        <v>Gunome</v>
      </c>
      <c r="K152" cm="1">
        <f t="array" aca="1" ref="K152" ca="1">IF(AND($H152=$H151, CD151=""), AN151, INDEX(Monsters[Health], $I152))</f>
        <v>46</v>
      </c>
      <c r="L152" cm="1">
        <f t="array" aca="1" ref="L152" ca="1">IF(AND($H152=$H151, $CD151=""), AO151, INDEX(Monsters[Stamina], $I152))</f>
        <v>40</v>
      </c>
      <c r="M152" s="18" cm="1">
        <f t="array" aca="1" ref="M152" ca="1">IF(AND($H152=$H151, $CD151=""), AP151, INDEX(Monsters[Attack], $I152))</f>
        <v>242</v>
      </c>
      <c r="N152" s="18" cm="1">
        <f t="array" aca="1" ref="N152" ca="1">IF(AND($H152=$H151, $CD151=""), AQ151, INDEX(Monsters[Defense], $I152))</f>
        <v>102</v>
      </c>
      <c r="O152" s="18" cm="1">
        <f t="array" aca="1" ref="O152" ca="1">IF(AND($H152=$H151, $CD151=""), AR151, INDEX(Monsters[Luck], $I152))</f>
        <v>110</v>
      </c>
      <c r="P152" cm="1">
        <f t="array" aca="1" ref="P152" ca="1">IF(I152=I151, P151, MATCH(INDEX(Monsters[Element], I152), Elements, 0))</f>
        <v>5</v>
      </c>
      <c r="Q152" s="4" cm="1">
        <f t="array" aca="1" ref="Q152" ca="1">INDEX(Monsters[Chance to Use 2], I152)</f>
        <v>0.4</v>
      </c>
      <c r="R152" cm="1">
        <f t="array" aca="1" ref="R152" ca="1">INDEX(Monsters[Ability 1 ID], I152)</f>
        <v>9</v>
      </c>
      <c r="S152" cm="1">
        <f t="array" aca="1" ref="S152" ca="1">INDEX(Monsters[Ability 2 ID], I152)</f>
        <v>10</v>
      </c>
      <c r="T152" cm="1">
        <f t="array" aca="1" ref="T152" ca="1">INDEX(Abilities[Stamina Cost], R152)</f>
        <v>5</v>
      </c>
      <c r="U152" cm="1">
        <f t="array" aca="1" ref="U152" ca="1">INDEX(Abilities[Stamina Cost], S152)</f>
        <v>12</v>
      </c>
      <c r="V152">
        <f t="shared" ca="1" si="71"/>
        <v>1</v>
      </c>
      <c r="W152">
        <f t="shared" ca="1" si="72"/>
        <v>5</v>
      </c>
      <c r="X152">
        <f t="shared" ca="1" si="73"/>
        <v>12</v>
      </c>
      <c r="Y152">
        <f t="shared" ca="1" si="74"/>
        <v>1</v>
      </c>
      <c r="Z152">
        <f t="shared" ca="1" si="75"/>
        <v>9</v>
      </c>
      <c r="AA152" s="18" cm="1">
        <f t="array" aca="1" ref="AA152" ca="1">INDEX(Abilities[Element ID], $Z152)</f>
        <v>5</v>
      </c>
      <c r="AB152" s="18" cm="1">
        <f t="array" aca="1" ref="AB152" ca="1">INDEX(Abilities[Stamina Cost], $Z152)</f>
        <v>5</v>
      </c>
      <c r="AC152" s="18" cm="1">
        <f t="array" aca="1" ref="AC152" ca="1">INDEX(Abilities[Min Damage], $Z152)</f>
        <v>11</v>
      </c>
      <c r="AD152" s="18" cm="1">
        <f t="array" aca="1" ref="AD152" ca="1">INDEX(Abilities[Max Damage], $Z152)</f>
        <v>16</v>
      </c>
      <c r="AE152" s="14">
        <f t="shared" ca="1" si="76"/>
        <v>34.506920929466411</v>
      </c>
      <c r="AF152" t="str" cm="1">
        <f t="array" aca="1" ref="AF152" ca="1">INDEX(Abilities[Special Effect], Z152)</f>
        <v>Vampire</v>
      </c>
      <c r="AG152" t="b" cm="1">
        <f t="array" aca="1" ref="AG152" ca="1">RAND() &lt;INDEX(Abilities[Effect Chance], Z152)*O152/100</f>
        <v>1</v>
      </c>
      <c r="AH152" t="str">
        <f t="shared" ca="1" si="77"/>
        <v>Vampire</v>
      </c>
      <c r="AI152" s="14">
        <f t="shared" ca="1" si="78"/>
        <v>34.506920929466411</v>
      </c>
      <c r="AJ152" t="b">
        <f t="shared" ca="1" si="79"/>
        <v>0</v>
      </c>
      <c r="AK152" t="b">
        <f ca="1">AND(AJ152, H152=COUNTA(Parties[Player Party]))</f>
        <v>0</v>
      </c>
      <c r="AL152" s="14" cm="1">
        <f t="array" aca="1" ref="AL152" ca="1">INDEX(ElementMultiplier, BL152, P152)*100/N152</f>
        <v>1.2254901960784315</v>
      </c>
      <c r="AM152" s="14">
        <f t="shared" ca="1" si="67"/>
        <v>4</v>
      </c>
      <c r="AN152" s="18">
        <f t="shared" ca="1" si="80"/>
        <v>56</v>
      </c>
      <c r="AO152" s="18">
        <f t="shared" ca="1" si="81"/>
        <v>35</v>
      </c>
      <c r="AP152" s="18">
        <f t="shared" ca="1" si="82"/>
        <v>242</v>
      </c>
      <c r="AQ152" s="18">
        <f t="shared" ca="1" si="83"/>
        <v>102</v>
      </c>
      <c r="AR152" s="18">
        <f t="shared" ca="1" si="84"/>
        <v>110</v>
      </c>
      <c r="AS152">
        <f t="shared" ca="1" si="85"/>
        <v>1</v>
      </c>
      <c r="AT152" cm="1">
        <f t="array" aca="1" ref="AT152" ca="1">IF(AS152=AS151, AT151, INDEX(Parties[Opponent ID], AS152))</f>
        <v>12</v>
      </c>
      <c r="AU152" t="str" cm="1">
        <f t="array" aca="1" ref="AU152" ca="1">IF(AT152=AT151,AU151, INDEX(Monsters[Name], AT152))</f>
        <v>Gmooose</v>
      </c>
      <c r="AV152" cm="1">
        <f t="array" aca="1" ref="AV152" ca="1">IF(AND($AS152=$AS151, $CD151=""), BY151, INDEX(Monsters[Health], $AT152))</f>
        <v>46</v>
      </c>
      <c r="AW152" cm="1">
        <f t="array" aca="1" ref="AW152" ca="1">IF(AND($AS152=$AS151, $CD151=""), BZ151, INDEX(Monsters[Stamina], $AT152))</f>
        <v>114</v>
      </c>
      <c r="AX152" s="18" cm="1">
        <f t="array" aca="1" ref="AX152" ca="1">IF(AND($AS152=$AS151, $CD151=""), CA151, INDEX(Monsters[Attack], $AT152))</f>
        <v>70</v>
      </c>
      <c r="AY152" s="18" cm="1">
        <f t="array" aca="1" ref="AY152" ca="1">IF(AND($AS152=$AS151, $CD151=""), CB151, INDEX(Monsters[Defense], $AT152))</f>
        <v>186</v>
      </c>
      <c r="AZ152" s="18" cm="1">
        <f t="array" aca="1" ref="AZ152" ca="1">IF(AND($AS152=$AS151, $CD151=""), CC151, INDEX(Monsters[Luck], $AT152))</f>
        <v>100</v>
      </c>
      <c r="BA152" cm="1">
        <f t="array" aca="1" ref="BA152" ca="1">IF(AT152=AT151, BA151, MATCH(INDEX(Monsters[Element], AT152), Elements, 0))</f>
        <v>4</v>
      </c>
      <c r="BB152" s="4" cm="1">
        <f t="array" aca="1" ref="BB152" ca="1">INDEX(Monsters[Chance to Use 2], AT152)</f>
        <v>0.19999999999999996</v>
      </c>
      <c r="BC152" cm="1">
        <f t="array" aca="1" ref="BC152" ca="1">INDEX(Monsters[Ability 1 ID], AT152)</f>
        <v>3</v>
      </c>
      <c r="BD152" cm="1">
        <f t="array" aca="1" ref="BD152" ca="1">INDEX(Monsters[Ability 2 ID], AT152)</f>
        <v>2</v>
      </c>
      <c r="BE152" cm="1">
        <f t="array" aca="1" ref="BE152" ca="1">INDEX(Abilities[Stamina Cost], BC152)</f>
        <v>3</v>
      </c>
      <c r="BF152" cm="1">
        <f t="array" aca="1" ref="BF152" ca="1">INDEX(Abilities[Stamina Cost], BD152)</f>
        <v>3</v>
      </c>
      <c r="BG152">
        <f t="shared" ca="1" si="86"/>
        <v>1</v>
      </c>
      <c r="BH152">
        <f t="shared" ca="1" si="87"/>
        <v>3</v>
      </c>
      <c r="BI152">
        <f t="shared" ca="1" si="88"/>
        <v>3</v>
      </c>
      <c r="BJ152">
        <f t="shared" ca="1" si="89"/>
        <v>1</v>
      </c>
      <c r="BK152">
        <f t="shared" ca="1" si="90"/>
        <v>3</v>
      </c>
      <c r="BL152" s="18" cm="1">
        <f t="array" aca="1" ref="BL152" ca="1">INDEX(Abilities[Element ID], $BK152)</f>
        <v>4</v>
      </c>
      <c r="BM152" s="18" cm="1">
        <f t="array" aca="1" ref="BM152" ca="1">INDEX(Abilities[Stamina Cost], $BK152)</f>
        <v>3</v>
      </c>
      <c r="BN152" s="18" cm="1">
        <f t="array" aca="1" ref="BN152" ca="1">INDEX(Abilities[Min Damage], $BK152)</f>
        <v>4</v>
      </c>
      <c r="BO152" s="18" cm="1">
        <f t="array" aca="1" ref="BO152" ca="1">INDEX(Abilities[Max Damage], $BK152)</f>
        <v>8</v>
      </c>
      <c r="BP152" s="14">
        <f t="shared" ca="1" si="91"/>
        <v>4.4388729231774393</v>
      </c>
      <c r="BQ152" t="str" cm="1">
        <f t="array" aca="1" ref="BQ152" ca="1">INDEX(Abilities[Special Effect], BK152)</f>
        <v>Fortify</v>
      </c>
      <c r="BR152" t="b" cm="1">
        <f t="array" aca="1" ref="BR152" ca="1">RAND() &lt;INDEX(Abilities[Effect Chance], BK152)*AZ152/100</f>
        <v>1</v>
      </c>
      <c r="BS152" t="str">
        <f t="shared" ca="1" si="92"/>
        <v>Fortify</v>
      </c>
      <c r="BT152" s="14">
        <f t="shared" ca="1" si="93"/>
        <v>4.4388729231774393</v>
      </c>
      <c r="BU152" t="b">
        <f t="shared" ca="1" si="94"/>
        <v>0</v>
      </c>
      <c r="BV152" t="b">
        <f ca="1">AND(BU152, AS152=COUNTA(Parties[Opponent Party]))</f>
        <v>0</v>
      </c>
      <c r="BW152" s="14" cm="1">
        <f t="array" aca="1" ref="BW152" ca="1">INDEX(ElementMultiplier, AA152, BA152)*100/AY152</f>
        <v>0.80645161290322576</v>
      </c>
      <c r="BX152" s="18">
        <f t="shared" ca="1" si="68"/>
        <v>28</v>
      </c>
      <c r="BY152" s="18">
        <f t="shared" ca="1" si="69"/>
        <v>18</v>
      </c>
      <c r="BZ152" s="18">
        <f t="shared" ca="1" si="95"/>
        <v>111</v>
      </c>
      <c r="CA152" s="18">
        <f t="shared" ca="1" si="96"/>
        <v>70</v>
      </c>
      <c r="CB152" s="18">
        <f t="shared" ca="1" si="97"/>
        <v>205</v>
      </c>
      <c r="CC152" s="18">
        <f t="shared" ca="1" si="98"/>
        <v>100</v>
      </c>
      <c r="CD152" t="str">
        <f t="shared" ca="1" si="99"/>
        <v/>
      </c>
    </row>
    <row r="153" spans="8:82" x14ac:dyDescent="0.25">
      <c r="H153">
        <f t="shared" ca="1" si="70"/>
        <v>1</v>
      </c>
      <c r="I153" cm="1">
        <f t="array" aca="1" ref="I153" ca="1">IF(H153=H152, I152, INDEX(Parties[Player ID], H153))</f>
        <v>5</v>
      </c>
      <c r="J153" t="str" cm="1">
        <f t="array" aca="1" ref="J153" ca="1">IF(I153=I152,J152, INDEX(Monsters[Name], I153))</f>
        <v>Gunome</v>
      </c>
      <c r="K153" cm="1">
        <f t="array" aca="1" ref="K153" ca="1">IF(AND($H153=$H152, CD152=""), AN152, INDEX(Monsters[Health], $I153))</f>
        <v>56</v>
      </c>
      <c r="L153" cm="1">
        <f t="array" aca="1" ref="L153" ca="1">IF(AND($H153=$H152, $CD152=""), AO152, INDEX(Monsters[Stamina], $I153))</f>
        <v>35</v>
      </c>
      <c r="M153" s="18" cm="1">
        <f t="array" aca="1" ref="M153" ca="1">IF(AND($H153=$H152, $CD152=""), AP152, INDEX(Monsters[Attack], $I153))</f>
        <v>242</v>
      </c>
      <c r="N153" s="18" cm="1">
        <f t="array" aca="1" ref="N153" ca="1">IF(AND($H153=$H152, $CD152=""), AQ152, INDEX(Monsters[Defense], $I153))</f>
        <v>102</v>
      </c>
      <c r="O153" s="18" cm="1">
        <f t="array" aca="1" ref="O153" ca="1">IF(AND($H153=$H152, $CD152=""), AR152, INDEX(Monsters[Luck], $I153))</f>
        <v>110</v>
      </c>
      <c r="P153" cm="1">
        <f t="array" aca="1" ref="P153" ca="1">IF(I153=I152, P152, MATCH(INDEX(Monsters[Element], I153), Elements, 0))</f>
        <v>5</v>
      </c>
      <c r="Q153" s="4" cm="1">
        <f t="array" aca="1" ref="Q153" ca="1">INDEX(Monsters[Chance to Use 2], I153)</f>
        <v>0.4</v>
      </c>
      <c r="R153" cm="1">
        <f t="array" aca="1" ref="R153" ca="1">INDEX(Monsters[Ability 1 ID], I153)</f>
        <v>9</v>
      </c>
      <c r="S153" cm="1">
        <f t="array" aca="1" ref="S153" ca="1">INDEX(Monsters[Ability 2 ID], I153)</f>
        <v>10</v>
      </c>
      <c r="T153" cm="1">
        <f t="array" aca="1" ref="T153" ca="1">INDEX(Abilities[Stamina Cost], R153)</f>
        <v>5</v>
      </c>
      <c r="U153" cm="1">
        <f t="array" aca="1" ref="U153" ca="1">INDEX(Abilities[Stamina Cost], S153)</f>
        <v>12</v>
      </c>
      <c r="V153">
        <f t="shared" ca="1" si="71"/>
        <v>1</v>
      </c>
      <c r="W153">
        <f t="shared" ca="1" si="72"/>
        <v>5</v>
      </c>
      <c r="X153">
        <f t="shared" ca="1" si="73"/>
        <v>12</v>
      </c>
      <c r="Y153">
        <f t="shared" ca="1" si="74"/>
        <v>1</v>
      </c>
      <c r="Z153">
        <f t="shared" ca="1" si="75"/>
        <v>9</v>
      </c>
      <c r="AA153" s="18" cm="1">
        <f t="array" aca="1" ref="AA153" ca="1">INDEX(Abilities[Element ID], $Z153)</f>
        <v>5</v>
      </c>
      <c r="AB153" s="18" cm="1">
        <f t="array" aca="1" ref="AB153" ca="1">INDEX(Abilities[Stamina Cost], $Z153)</f>
        <v>5</v>
      </c>
      <c r="AC153" s="18" cm="1">
        <f t="array" aca="1" ref="AC153" ca="1">INDEX(Abilities[Min Damage], $Z153)</f>
        <v>11</v>
      </c>
      <c r="AD153" s="18" cm="1">
        <f t="array" aca="1" ref="AD153" ca="1">INDEX(Abilities[Max Damage], $Z153)</f>
        <v>16</v>
      </c>
      <c r="AE153" s="14">
        <f t="shared" ca="1" si="76"/>
        <v>35.38218328452092</v>
      </c>
      <c r="AF153" t="str" cm="1">
        <f t="array" aca="1" ref="AF153" ca="1">INDEX(Abilities[Special Effect], Z153)</f>
        <v>Vampire</v>
      </c>
      <c r="AG153" t="b" cm="1">
        <f t="array" aca="1" ref="AG153" ca="1">RAND() &lt;INDEX(Abilities[Effect Chance], Z153)*O153/100</f>
        <v>1</v>
      </c>
      <c r="AH153" t="str">
        <f t="shared" ca="1" si="77"/>
        <v>Vampire</v>
      </c>
      <c r="AI153" s="14">
        <f t="shared" ca="1" si="78"/>
        <v>35.38218328452092</v>
      </c>
      <c r="AJ153" t="b">
        <f t="shared" ca="1" si="79"/>
        <v>0</v>
      </c>
      <c r="AK153" t="b">
        <f ca="1">AND(AJ153, H153=COUNTA(Parties[Player Party]))</f>
        <v>0</v>
      </c>
      <c r="AL153" s="14" cm="1">
        <f t="array" aca="1" ref="AL153" ca="1">INDEX(ElementMultiplier, BL153, P153)*100/N153</f>
        <v>1.2254901960784315</v>
      </c>
      <c r="AM153" s="14">
        <f t="shared" ca="1" si="67"/>
        <v>4</v>
      </c>
      <c r="AN153" s="18">
        <f t="shared" ca="1" si="80"/>
        <v>65</v>
      </c>
      <c r="AO153" s="18">
        <f t="shared" ca="1" si="81"/>
        <v>30</v>
      </c>
      <c r="AP153" s="18">
        <f t="shared" ca="1" si="82"/>
        <v>242</v>
      </c>
      <c r="AQ153" s="18">
        <f t="shared" ca="1" si="83"/>
        <v>102</v>
      </c>
      <c r="AR153" s="18">
        <f t="shared" ca="1" si="84"/>
        <v>110</v>
      </c>
      <c r="AS153">
        <f t="shared" ca="1" si="85"/>
        <v>1</v>
      </c>
      <c r="AT153" cm="1">
        <f t="array" aca="1" ref="AT153" ca="1">IF(AS153=AS152, AT152, INDEX(Parties[Opponent ID], AS153))</f>
        <v>12</v>
      </c>
      <c r="AU153" t="str" cm="1">
        <f t="array" aca="1" ref="AU153" ca="1">IF(AT153=AT152,AU152, INDEX(Monsters[Name], AT153))</f>
        <v>Gmooose</v>
      </c>
      <c r="AV153" cm="1">
        <f t="array" aca="1" ref="AV153" ca="1">IF(AND($AS153=$AS152, $CD152=""), BY152, INDEX(Monsters[Health], $AT153))</f>
        <v>18</v>
      </c>
      <c r="AW153" cm="1">
        <f t="array" aca="1" ref="AW153" ca="1">IF(AND($AS153=$AS152, $CD152=""), BZ152, INDEX(Monsters[Stamina], $AT153))</f>
        <v>111</v>
      </c>
      <c r="AX153" s="18" cm="1">
        <f t="array" aca="1" ref="AX153" ca="1">IF(AND($AS153=$AS152, $CD152=""), CA152, INDEX(Monsters[Attack], $AT153))</f>
        <v>70</v>
      </c>
      <c r="AY153" s="18" cm="1">
        <f t="array" aca="1" ref="AY153" ca="1">IF(AND($AS153=$AS152, $CD152=""), CB152, INDEX(Monsters[Defense], $AT153))</f>
        <v>205</v>
      </c>
      <c r="AZ153" s="18" cm="1">
        <f t="array" aca="1" ref="AZ153" ca="1">IF(AND($AS153=$AS152, $CD152=""), CC152, INDEX(Monsters[Luck], $AT153))</f>
        <v>100</v>
      </c>
      <c r="BA153" cm="1">
        <f t="array" aca="1" ref="BA153" ca="1">IF(AT153=AT152, BA152, MATCH(INDEX(Monsters[Element], AT153), Elements, 0))</f>
        <v>4</v>
      </c>
      <c r="BB153" s="4" cm="1">
        <f t="array" aca="1" ref="BB153" ca="1">INDEX(Monsters[Chance to Use 2], AT153)</f>
        <v>0.19999999999999996</v>
      </c>
      <c r="BC153" cm="1">
        <f t="array" aca="1" ref="BC153" ca="1">INDEX(Monsters[Ability 1 ID], AT153)</f>
        <v>3</v>
      </c>
      <c r="BD153" cm="1">
        <f t="array" aca="1" ref="BD153" ca="1">INDEX(Monsters[Ability 2 ID], AT153)</f>
        <v>2</v>
      </c>
      <c r="BE153" cm="1">
        <f t="array" aca="1" ref="BE153" ca="1">INDEX(Abilities[Stamina Cost], BC153)</f>
        <v>3</v>
      </c>
      <c r="BF153" cm="1">
        <f t="array" aca="1" ref="BF153" ca="1">INDEX(Abilities[Stamina Cost], BD153)</f>
        <v>3</v>
      </c>
      <c r="BG153">
        <f t="shared" ca="1" si="86"/>
        <v>1</v>
      </c>
      <c r="BH153">
        <f t="shared" ca="1" si="87"/>
        <v>3</v>
      </c>
      <c r="BI153">
        <f t="shared" ca="1" si="88"/>
        <v>3</v>
      </c>
      <c r="BJ153">
        <f t="shared" ca="1" si="89"/>
        <v>1</v>
      </c>
      <c r="BK153">
        <f t="shared" ca="1" si="90"/>
        <v>3</v>
      </c>
      <c r="BL153" s="18" cm="1">
        <f t="array" aca="1" ref="BL153" ca="1">INDEX(Abilities[Element ID], $BK153)</f>
        <v>4</v>
      </c>
      <c r="BM153" s="18" cm="1">
        <f t="array" aca="1" ref="BM153" ca="1">INDEX(Abilities[Stamina Cost], $BK153)</f>
        <v>3</v>
      </c>
      <c r="BN153" s="18" cm="1">
        <f t="array" aca="1" ref="BN153" ca="1">INDEX(Abilities[Min Damage], $BK153)</f>
        <v>4</v>
      </c>
      <c r="BO153" s="18" cm="1">
        <f t="array" aca="1" ref="BO153" ca="1">INDEX(Abilities[Max Damage], $BK153)</f>
        <v>8</v>
      </c>
      <c r="BP153" s="14">
        <f t="shared" ca="1" si="91"/>
        <v>4.4897684593167329</v>
      </c>
      <c r="BQ153" t="str" cm="1">
        <f t="array" aca="1" ref="BQ153" ca="1">INDEX(Abilities[Special Effect], BK153)</f>
        <v>Fortify</v>
      </c>
      <c r="BR153" t="b" cm="1">
        <f t="array" aca="1" ref="BR153" ca="1">RAND() &lt;INDEX(Abilities[Effect Chance], BK153)*AZ153/100</f>
        <v>1</v>
      </c>
      <c r="BS153" t="str">
        <f t="shared" ca="1" si="92"/>
        <v>Fortify</v>
      </c>
      <c r="BT153" s="14">
        <f t="shared" ca="1" si="93"/>
        <v>4.4897684593167329</v>
      </c>
      <c r="BU153" t="b">
        <f t="shared" ca="1" si="94"/>
        <v>1</v>
      </c>
      <c r="BV153" t="b">
        <f ca="1">AND(BU153, AS153=COUNTA(Parties[Opponent Party]))</f>
        <v>0</v>
      </c>
      <c r="BW153" s="14" cm="1">
        <f t="array" aca="1" ref="BW153" ca="1">INDEX(ElementMultiplier, AA153, BA153)*100/AY153</f>
        <v>0.73170731707317072</v>
      </c>
      <c r="BX153" s="18">
        <f t="shared" ca="1" si="68"/>
        <v>26</v>
      </c>
      <c r="BY153" s="18">
        <f t="shared" ca="1" si="69"/>
        <v>0</v>
      </c>
      <c r="BZ153" s="18">
        <f t="shared" ca="1" si="95"/>
        <v>108</v>
      </c>
      <c r="CA153" s="18">
        <f t="shared" ca="1" si="96"/>
        <v>70</v>
      </c>
      <c r="CB153" s="18">
        <f t="shared" ca="1" si="97"/>
        <v>226</v>
      </c>
      <c r="CC153" s="18">
        <f t="shared" ca="1" si="98"/>
        <v>100</v>
      </c>
      <c r="CD153" t="str">
        <f t="shared" ca="1" si="99"/>
        <v/>
      </c>
    </row>
    <row r="154" spans="8:82" x14ac:dyDescent="0.25">
      <c r="H154">
        <f t="shared" ca="1" si="70"/>
        <v>1</v>
      </c>
      <c r="I154" cm="1">
        <f t="array" aca="1" ref="I154" ca="1">IF(H154=H153, I153, INDEX(Parties[Player ID], H154))</f>
        <v>5</v>
      </c>
      <c r="J154" t="str" cm="1">
        <f t="array" aca="1" ref="J154" ca="1">IF(I154=I153,J153, INDEX(Monsters[Name], I154))</f>
        <v>Gunome</v>
      </c>
      <c r="K154" cm="1">
        <f t="array" aca="1" ref="K154" ca="1">IF(AND($H154=$H153, CD153=""), AN153, INDEX(Monsters[Health], $I154))</f>
        <v>65</v>
      </c>
      <c r="L154" cm="1">
        <f t="array" aca="1" ref="L154" ca="1">IF(AND($H154=$H153, $CD153=""), AO153, INDEX(Monsters[Stamina], $I154))</f>
        <v>30</v>
      </c>
      <c r="M154" s="18" cm="1">
        <f t="array" aca="1" ref="M154" ca="1">IF(AND($H154=$H153, $CD153=""), AP153, INDEX(Monsters[Attack], $I154))</f>
        <v>242</v>
      </c>
      <c r="N154" s="18" cm="1">
        <f t="array" aca="1" ref="N154" ca="1">IF(AND($H154=$H153, $CD153=""), AQ153, INDEX(Monsters[Defense], $I154))</f>
        <v>102</v>
      </c>
      <c r="O154" s="18" cm="1">
        <f t="array" aca="1" ref="O154" ca="1">IF(AND($H154=$H153, $CD153=""), AR153, INDEX(Monsters[Luck], $I154))</f>
        <v>110</v>
      </c>
      <c r="P154" cm="1">
        <f t="array" aca="1" ref="P154" ca="1">IF(I154=I153, P153, MATCH(INDEX(Monsters[Element], I154), Elements, 0))</f>
        <v>5</v>
      </c>
      <c r="Q154" s="4" cm="1">
        <f t="array" aca="1" ref="Q154" ca="1">INDEX(Monsters[Chance to Use 2], I154)</f>
        <v>0.4</v>
      </c>
      <c r="R154" cm="1">
        <f t="array" aca="1" ref="R154" ca="1">INDEX(Monsters[Ability 1 ID], I154)</f>
        <v>9</v>
      </c>
      <c r="S154" cm="1">
        <f t="array" aca="1" ref="S154" ca="1">INDEX(Monsters[Ability 2 ID], I154)</f>
        <v>10</v>
      </c>
      <c r="T154" cm="1">
        <f t="array" aca="1" ref="T154" ca="1">INDEX(Abilities[Stamina Cost], R154)</f>
        <v>5</v>
      </c>
      <c r="U154" cm="1">
        <f t="array" aca="1" ref="U154" ca="1">INDEX(Abilities[Stamina Cost], S154)</f>
        <v>12</v>
      </c>
      <c r="V154">
        <f t="shared" ca="1" si="71"/>
        <v>1</v>
      </c>
      <c r="W154">
        <f t="shared" ca="1" si="72"/>
        <v>5</v>
      </c>
      <c r="X154">
        <f t="shared" ca="1" si="73"/>
        <v>12</v>
      </c>
      <c r="Y154">
        <f t="shared" ca="1" si="74"/>
        <v>1</v>
      </c>
      <c r="Z154">
        <f t="shared" ca="1" si="75"/>
        <v>9</v>
      </c>
      <c r="AA154" s="18" cm="1">
        <f t="array" aca="1" ref="AA154" ca="1">INDEX(Abilities[Element ID], $Z154)</f>
        <v>5</v>
      </c>
      <c r="AB154" s="18" cm="1">
        <f t="array" aca="1" ref="AB154" ca="1">INDEX(Abilities[Stamina Cost], $Z154)</f>
        <v>5</v>
      </c>
      <c r="AC154" s="18" cm="1">
        <f t="array" aca="1" ref="AC154" ca="1">INDEX(Abilities[Min Damage], $Z154)</f>
        <v>11</v>
      </c>
      <c r="AD154" s="18" cm="1">
        <f t="array" aca="1" ref="AD154" ca="1">INDEX(Abilities[Max Damage], $Z154)</f>
        <v>16</v>
      </c>
      <c r="AE154" s="14">
        <f t="shared" ca="1" si="76"/>
        <v>32.306510887104039</v>
      </c>
      <c r="AF154" t="str" cm="1">
        <f t="array" aca="1" ref="AF154" ca="1">INDEX(Abilities[Special Effect], Z154)</f>
        <v>Vampire</v>
      </c>
      <c r="AG154" t="b" cm="1">
        <f t="array" aca="1" ref="AG154" ca="1">RAND() &lt;INDEX(Abilities[Effect Chance], Z154)*O154/100</f>
        <v>1</v>
      </c>
      <c r="AH154" t="str">
        <f t="shared" ca="1" si="77"/>
        <v>Vampire</v>
      </c>
      <c r="AI154" s="14">
        <f t="shared" ca="1" si="78"/>
        <v>32.306510887104039</v>
      </c>
      <c r="AJ154" t="b">
        <f t="shared" ca="1" si="79"/>
        <v>0</v>
      </c>
      <c r="AK154" t="b">
        <f ca="1">AND(AJ154, H154=COUNTA(Parties[Player Party]))</f>
        <v>0</v>
      </c>
      <c r="AL154" s="14" cm="1">
        <f t="array" aca="1" ref="AL154" ca="1">INDEX(ElementMultiplier, BL154, P154)*100/N154</f>
        <v>0.98039215686274506</v>
      </c>
      <c r="AM154" s="14">
        <f t="shared" ca="1" si="67"/>
        <v>34</v>
      </c>
      <c r="AN154" s="18">
        <f t="shared" ca="1" si="80"/>
        <v>47</v>
      </c>
      <c r="AO154" s="18">
        <f t="shared" ca="1" si="81"/>
        <v>25</v>
      </c>
      <c r="AP154" s="18">
        <f t="shared" ca="1" si="82"/>
        <v>242</v>
      </c>
      <c r="AQ154" s="18">
        <f t="shared" ca="1" si="83"/>
        <v>102</v>
      </c>
      <c r="AR154" s="18">
        <f t="shared" ca="1" si="84"/>
        <v>99</v>
      </c>
      <c r="AS154">
        <f t="shared" ca="1" si="85"/>
        <v>2</v>
      </c>
      <c r="AT154" cm="1">
        <f t="array" aca="1" ref="AT154" ca="1">IF(AS154=AS153, AT153, INDEX(Parties[Opponent ID], AS154))</f>
        <v>1</v>
      </c>
      <c r="AU154" t="str" cm="1">
        <f t="array" aca="1" ref="AU154" ca="1">IF(AT154=AT153,AU153, INDEX(Monsters[Name], AT154))</f>
        <v>Gnives</v>
      </c>
      <c r="AV154" cm="1">
        <f t="array" aca="1" ref="AV154" ca="1">IF(AND($AS154=$AS153, $CD153=""), BY153, INDEX(Monsters[Health], $AT154))</f>
        <v>80</v>
      </c>
      <c r="AW154" cm="1">
        <f t="array" aca="1" ref="AW154" ca="1">IF(AND($AS154=$AS153, $CD153=""), BZ153, INDEX(Monsters[Stamina], $AT154))</f>
        <v>145</v>
      </c>
      <c r="AX154" s="18" cm="1">
        <f t="array" aca="1" ref="AX154" ca="1">IF(AND($AS154=$AS153, $CD153=""), CA153, INDEX(Monsters[Attack], $AT154))</f>
        <v>105</v>
      </c>
      <c r="AY154" s="18" cm="1">
        <f t="array" aca="1" ref="AY154" ca="1">IF(AND($AS154=$AS153, $CD153=""), CB153, INDEX(Monsters[Defense], $AT154))</f>
        <v>100</v>
      </c>
      <c r="AZ154" s="18" cm="1">
        <f t="array" aca="1" ref="AZ154" ca="1">IF(AND($AS154=$AS153, $CD153=""), CC153, INDEX(Monsters[Luck], $AT154))</f>
        <v>100</v>
      </c>
      <c r="BA154" cm="1">
        <f t="array" aca="1" ref="BA154" ca="1">IF(AT154=AT153, BA153, MATCH(INDEX(Monsters[Element], AT154), Elements, 0))</f>
        <v>1</v>
      </c>
      <c r="BB154" s="4" cm="1">
        <f t="array" aca="1" ref="BB154" ca="1">INDEX(Monsters[Chance to Use 2], AT154)</f>
        <v>0.65</v>
      </c>
      <c r="BC154" cm="1">
        <f t="array" aca="1" ref="BC154" ca="1">INDEX(Monsters[Ability 1 ID], AT154)</f>
        <v>18</v>
      </c>
      <c r="BD154" cm="1">
        <f t="array" aca="1" ref="BD154" ca="1">INDEX(Monsters[Ability 2 ID], AT154)</f>
        <v>2</v>
      </c>
      <c r="BE154" cm="1">
        <f t="array" aca="1" ref="BE154" ca="1">INDEX(Abilities[Stamina Cost], BC154)</f>
        <v>25</v>
      </c>
      <c r="BF154" cm="1">
        <f t="array" aca="1" ref="BF154" ca="1">INDEX(Abilities[Stamina Cost], BD154)</f>
        <v>3</v>
      </c>
      <c r="BG154">
        <f t="shared" ca="1" si="86"/>
        <v>2</v>
      </c>
      <c r="BH154">
        <f t="shared" ca="1" si="87"/>
        <v>3</v>
      </c>
      <c r="BI154">
        <f t="shared" ca="1" si="88"/>
        <v>25</v>
      </c>
      <c r="BJ154">
        <f t="shared" ca="1" si="89"/>
        <v>1</v>
      </c>
      <c r="BK154">
        <f t="shared" ca="1" si="90"/>
        <v>18</v>
      </c>
      <c r="BL154" s="18" cm="1">
        <f t="array" aca="1" ref="BL154" ca="1">INDEX(Abilities[Element ID], $BK154)</f>
        <v>1</v>
      </c>
      <c r="BM154" s="18" cm="1">
        <f t="array" aca="1" ref="BM154" ca="1">INDEX(Abilities[Stamina Cost], $BK154)</f>
        <v>25</v>
      </c>
      <c r="BN154" s="18" cm="1">
        <f t="array" aca="1" ref="BN154" ca="1">INDEX(Abilities[Min Damage], $BK154)</f>
        <v>22</v>
      </c>
      <c r="BO154" s="18" cm="1">
        <f t="array" aca="1" ref="BO154" ca="1">INDEX(Abilities[Max Damage], $BK154)</f>
        <v>36</v>
      </c>
      <c r="BP154" s="14">
        <f t="shared" ca="1" si="91"/>
        <v>34.314777711931768</v>
      </c>
      <c r="BQ154" t="str" cm="1">
        <f t="array" aca="1" ref="BQ154" ca="1">INDEX(Abilities[Special Effect], BK154)</f>
        <v>Unlucky</v>
      </c>
      <c r="BR154" t="b" cm="1">
        <f t="array" aca="1" ref="BR154" ca="1">RAND() &lt;INDEX(Abilities[Effect Chance], BK154)*AZ154/100</f>
        <v>1</v>
      </c>
      <c r="BS154" t="str">
        <f t="shared" ca="1" si="92"/>
        <v>Unlucky</v>
      </c>
      <c r="BT154" s="14">
        <f t="shared" ca="1" si="93"/>
        <v>34.314777711931768</v>
      </c>
      <c r="BU154" t="b">
        <f t="shared" ca="1" si="94"/>
        <v>0</v>
      </c>
      <c r="BV154" t="b">
        <f ca="1">AND(BU154, AS154=COUNTA(Parties[Opponent Party]))</f>
        <v>0</v>
      </c>
      <c r="BW154" s="14" cm="1">
        <f t="array" aca="1" ref="BW154" ca="1">INDEX(ElementMultiplier, AA154, BA154)*100/AY154</f>
        <v>1</v>
      </c>
      <c r="BX154" s="18">
        <f t="shared" ca="1" si="68"/>
        <v>32</v>
      </c>
      <c r="BY154" s="18">
        <f t="shared" ca="1" si="69"/>
        <v>48</v>
      </c>
      <c r="BZ154" s="18">
        <f t="shared" ca="1" si="95"/>
        <v>120</v>
      </c>
      <c r="CA154" s="18">
        <f t="shared" ca="1" si="96"/>
        <v>105</v>
      </c>
      <c r="CB154" s="18">
        <f t="shared" ca="1" si="97"/>
        <v>100</v>
      </c>
      <c r="CC154" s="18">
        <f t="shared" ca="1" si="98"/>
        <v>100</v>
      </c>
      <c r="CD154" t="str">
        <f t="shared" ca="1" si="99"/>
        <v/>
      </c>
    </row>
    <row r="155" spans="8:82" x14ac:dyDescent="0.25">
      <c r="H155">
        <f t="shared" ca="1" si="70"/>
        <v>1</v>
      </c>
      <c r="I155" cm="1">
        <f t="array" aca="1" ref="I155" ca="1">IF(H155=H154, I154, INDEX(Parties[Player ID], H155))</f>
        <v>5</v>
      </c>
      <c r="J155" t="str" cm="1">
        <f t="array" aca="1" ref="J155" ca="1">IF(I155=I154,J154, INDEX(Monsters[Name], I155))</f>
        <v>Gunome</v>
      </c>
      <c r="K155" cm="1">
        <f t="array" aca="1" ref="K155" ca="1">IF(AND($H155=$H154, CD154=""), AN154, INDEX(Monsters[Health], $I155))</f>
        <v>47</v>
      </c>
      <c r="L155" cm="1">
        <f t="array" aca="1" ref="L155" ca="1">IF(AND($H155=$H154, $CD154=""), AO154, INDEX(Monsters[Stamina], $I155))</f>
        <v>25</v>
      </c>
      <c r="M155" s="18" cm="1">
        <f t="array" aca="1" ref="M155" ca="1">IF(AND($H155=$H154, $CD154=""), AP154, INDEX(Monsters[Attack], $I155))</f>
        <v>242</v>
      </c>
      <c r="N155" s="18" cm="1">
        <f t="array" aca="1" ref="N155" ca="1">IF(AND($H155=$H154, $CD154=""), AQ154, INDEX(Monsters[Defense], $I155))</f>
        <v>102</v>
      </c>
      <c r="O155" s="18" cm="1">
        <f t="array" aca="1" ref="O155" ca="1">IF(AND($H155=$H154, $CD154=""), AR154, INDEX(Monsters[Luck], $I155))</f>
        <v>99</v>
      </c>
      <c r="P155" cm="1">
        <f t="array" aca="1" ref="P155" ca="1">IF(I155=I154, P154, MATCH(INDEX(Monsters[Element], I155), Elements, 0))</f>
        <v>5</v>
      </c>
      <c r="Q155" s="4" cm="1">
        <f t="array" aca="1" ref="Q155" ca="1">INDEX(Monsters[Chance to Use 2], I155)</f>
        <v>0.4</v>
      </c>
      <c r="R155" cm="1">
        <f t="array" aca="1" ref="R155" ca="1">INDEX(Monsters[Ability 1 ID], I155)</f>
        <v>9</v>
      </c>
      <c r="S155" cm="1">
        <f t="array" aca="1" ref="S155" ca="1">INDEX(Monsters[Ability 2 ID], I155)</f>
        <v>10</v>
      </c>
      <c r="T155" cm="1">
        <f t="array" aca="1" ref="T155" ca="1">INDEX(Abilities[Stamina Cost], R155)</f>
        <v>5</v>
      </c>
      <c r="U155" cm="1">
        <f t="array" aca="1" ref="U155" ca="1">INDEX(Abilities[Stamina Cost], S155)</f>
        <v>12</v>
      </c>
      <c r="V155">
        <f t="shared" ca="1" si="71"/>
        <v>1</v>
      </c>
      <c r="W155">
        <f t="shared" ca="1" si="72"/>
        <v>5</v>
      </c>
      <c r="X155">
        <f t="shared" ca="1" si="73"/>
        <v>12</v>
      </c>
      <c r="Y155">
        <f t="shared" ca="1" si="74"/>
        <v>2</v>
      </c>
      <c r="Z155">
        <f t="shared" ca="1" si="75"/>
        <v>10</v>
      </c>
      <c r="AA155" s="18" cm="1">
        <f t="array" aca="1" ref="AA155" ca="1">INDEX(Abilities[Element ID], $Z155)</f>
        <v>5</v>
      </c>
      <c r="AB155" s="18" cm="1">
        <f t="array" aca="1" ref="AB155" ca="1">INDEX(Abilities[Stamina Cost], $Z155)</f>
        <v>12</v>
      </c>
      <c r="AC155" s="18" cm="1">
        <f t="array" aca="1" ref="AC155" ca="1">INDEX(Abilities[Min Damage], $Z155)</f>
        <v>4</v>
      </c>
      <c r="AD155" s="18" cm="1">
        <f t="array" aca="1" ref="AD155" ca="1">INDEX(Abilities[Max Damage], $Z155)</f>
        <v>10</v>
      </c>
      <c r="AE155" s="14">
        <f t="shared" ca="1" si="76"/>
        <v>18.678743687753368</v>
      </c>
      <c r="AF155" t="str" cm="1">
        <f t="array" aca="1" ref="AF155" ca="1">INDEX(Abilities[Special Effect], Z155)</f>
        <v>Focus</v>
      </c>
      <c r="AG155" t="b" cm="1">
        <f t="array" aca="1" ref="AG155" ca="1">RAND() &lt;INDEX(Abilities[Effect Chance], Z155)*O155/100</f>
        <v>0</v>
      </c>
      <c r="AH155" t="str">
        <f t="shared" ca="1" si="77"/>
        <v/>
      </c>
      <c r="AI155" s="14">
        <f t="shared" ca="1" si="78"/>
        <v>18.678743687753368</v>
      </c>
      <c r="AJ155" t="b">
        <f t="shared" ca="1" si="79"/>
        <v>0</v>
      </c>
      <c r="AK155" t="b">
        <f ca="1">AND(AJ155, H155=COUNTA(Parties[Player Party]))</f>
        <v>0</v>
      </c>
      <c r="AL155" s="14" cm="1">
        <f t="array" aca="1" ref="AL155" ca="1">INDEX(ElementMultiplier, BL155, P155)*100/N155</f>
        <v>0.98039215686274506</v>
      </c>
      <c r="AM155" s="14">
        <f t="shared" ca="1" si="67"/>
        <v>11</v>
      </c>
      <c r="AN155" s="18">
        <f t="shared" ca="1" si="80"/>
        <v>36</v>
      </c>
      <c r="AO155" s="18">
        <f t="shared" ca="1" si="81"/>
        <v>13</v>
      </c>
      <c r="AP155" s="18">
        <f t="shared" ca="1" si="82"/>
        <v>242</v>
      </c>
      <c r="AQ155" s="18">
        <f t="shared" ca="1" si="83"/>
        <v>92</v>
      </c>
      <c r="AR155" s="18">
        <f t="shared" ca="1" si="84"/>
        <v>99</v>
      </c>
      <c r="AS155">
        <f t="shared" ca="1" si="85"/>
        <v>2</v>
      </c>
      <c r="AT155" cm="1">
        <f t="array" aca="1" ref="AT155" ca="1">IF(AS155=AS154, AT154, INDEX(Parties[Opponent ID], AS155))</f>
        <v>1</v>
      </c>
      <c r="AU155" t="str" cm="1">
        <f t="array" aca="1" ref="AU155" ca="1">IF(AT155=AT154,AU154, INDEX(Monsters[Name], AT155))</f>
        <v>Gnives</v>
      </c>
      <c r="AV155" cm="1">
        <f t="array" aca="1" ref="AV155" ca="1">IF(AND($AS155=$AS154, $CD154=""), BY154, INDEX(Monsters[Health], $AT155))</f>
        <v>48</v>
      </c>
      <c r="AW155" cm="1">
        <f t="array" aca="1" ref="AW155" ca="1">IF(AND($AS155=$AS154, $CD154=""), BZ154, INDEX(Monsters[Stamina], $AT155))</f>
        <v>120</v>
      </c>
      <c r="AX155" s="18" cm="1">
        <f t="array" aca="1" ref="AX155" ca="1">IF(AND($AS155=$AS154, $CD154=""), CA154, INDEX(Monsters[Attack], $AT155))</f>
        <v>105</v>
      </c>
      <c r="AY155" s="18" cm="1">
        <f t="array" aca="1" ref="AY155" ca="1">IF(AND($AS155=$AS154, $CD154=""), CB154, INDEX(Monsters[Defense], $AT155))</f>
        <v>100</v>
      </c>
      <c r="AZ155" s="18" cm="1">
        <f t="array" aca="1" ref="AZ155" ca="1">IF(AND($AS155=$AS154, $CD154=""), CC154, INDEX(Monsters[Luck], $AT155))</f>
        <v>100</v>
      </c>
      <c r="BA155" cm="1">
        <f t="array" aca="1" ref="BA155" ca="1">IF(AT155=AT154, BA154, MATCH(INDEX(Monsters[Element], AT155), Elements, 0))</f>
        <v>1</v>
      </c>
      <c r="BB155" s="4" cm="1">
        <f t="array" aca="1" ref="BB155" ca="1">INDEX(Monsters[Chance to Use 2], AT155)</f>
        <v>0.65</v>
      </c>
      <c r="BC155" cm="1">
        <f t="array" aca="1" ref="BC155" ca="1">INDEX(Monsters[Ability 1 ID], AT155)</f>
        <v>18</v>
      </c>
      <c r="BD155" cm="1">
        <f t="array" aca="1" ref="BD155" ca="1">INDEX(Monsters[Ability 2 ID], AT155)</f>
        <v>2</v>
      </c>
      <c r="BE155" cm="1">
        <f t="array" aca="1" ref="BE155" ca="1">INDEX(Abilities[Stamina Cost], BC155)</f>
        <v>25</v>
      </c>
      <c r="BF155" cm="1">
        <f t="array" aca="1" ref="BF155" ca="1">INDEX(Abilities[Stamina Cost], BD155)</f>
        <v>3</v>
      </c>
      <c r="BG155">
        <f t="shared" ca="1" si="86"/>
        <v>2</v>
      </c>
      <c r="BH155">
        <f t="shared" ca="1" si="87"/>
        <v>3</v>
      </c>
      <c r="BI155">
        <f t="shared" ca="1" si="88"/>
        <v>25</v>
      </c>
      <c r="BJ155">
        <f t="shared" ca="1" si="89"/>
        <v>2</v>
      </c>
      <c r="BK155">
        <f t="shared" ca="1" si="90"/>
        <v>2</v>
      </c>
      <c r="BL155" s="18" cm="1">
        <f t="array" aca="1" ref="BL155" ca="1">INDEX(Abilities[Element ID], $BK155)</f>
        <v>1</v>
      </c>
      <c r="BM155" s="18" cm="1">
        <f t="array" aca="1" ref="BM155" ca="1">INDEX(Abilities[Stamina Cost], $BK155)</f>
        <v>3</v>
      </c>
      <c r="BN155" s="18" cm="1">
        <f t="array" aca="1" ref="BN155" ca="1">INDEX(Abilities[Min Damage], $BK155)</f>
        <v>8</v>
      </c>
      <c r="BO155" s="18" cm="1">
        <f t="array" aca="1" ref="BO155" ca="1">INDEX(Abilities[Max Damage], $BK155)</f>
        <v>13</v>
      </c>
      <c r="BP155" s="14">
        <f t="shared" ca="1" si="91"/>
        <v>11.327734363841079</v>
      </c>
      <c r="BQ155" t="str" cm="1">
        <f t="array" aca="1" ref="BQ155" ca="1">INDEX(Abilities[Special Effect], BK155)</f>
        <v>Sunder</v>
      </c>
      <c r="BR155" t="b" cm="1">
        <f t="array" aca="1" ref="BR155" ca="1">RAND() &lt;INDEX(Abilities[Effect Chance], BK155)*AZ155/100</f>
        <v>1</v>
      </c>
      <c r="BS155" t="str">
        <f t="shared" ca="1" si="92"/>
        <v>Sunder</v>
      </c>
      <c r="BT155" s="14">
        <f t="shared" ca="1" si="93"/>
        <v>11.327734363841079</v>
      </c>
      <c r="BU155" t="b">
        <f t="shared" ca="1" si="94"/>
        <v>0</v>
      </c>
      <c r="BV155" t="b">
        <f ca="1">AND(BU155, AS155=COUNTA(Parties[Opponent Party]))</f>
        <v>0</v>
      </c>
      <c r="BW155" s="14" cm="1">
        <f t="array" aca="1" ref="BW155" ca="1">INDEX(ElementMultiplier, AA155, BA155)*100/AY155</f>
        <v>1</v>
      </c>
      <c r="BX155" s="18">
        <f t="shared" ca="1" si="68"/>
        <v>19</v>
      </c>
      <c r="BY155" s="18">
        <f t="shared" ca="1" si="69"/>
        <v>29</v>
      </c>
      <c r="BZ155" s="18">
        <f t="shared" ca="1" si="95"/>
        <v>117</v>
      </c>
      <c r="CA155" s="18">
        <f t="shared" ca="1" si="96"/>
        <v>105</v>
      </c>
      <c r="CB155" s="18">
        <f t="shared" ca="1" si="97"/>
        <v>100</v>
      </c>
      <c r="CC155" s="18">
        <f t="shared" ca="1" si="98"/>
        <v>100</v>
      </c>
      <c r="CD155" t="str">
        <f t="shared" ca="1" si="99"/>
        <v/>
      </c>
    </row>
    <row r="156" spans="8:82" x14ac:dyDescent="0.25">
      <c r="H156">
        <f t="shared" ca="1" si="70"/>
        <v>1</v>
      </c>
      <c r="I156" cm="1">
        <f t="array" aca="1" ref="I156" ca="1">IF(H156=H155, I155, INDEX(Parties[Player ID], H156))</f>
        <v>5</v>
      </c>
      <c r="J156" t="str" cm="1">
        <f t="array" aca="1" ref="J156" ca="1">IF(I156=I155,J155, INDEX(Monsters[Name], I156))</f>
        <v>Gunome</v>
      </c>
      <c r="K156" cm="1">
        <f t="array" aca="1" ref="K156" ca="1">IF(AND($H156=$H155, CD155=""), AN155, INDEX(Monsters[Health], $I156))</f>
        <v>36</v>
      </c>
      <c r="L156" cm="1">
        <f t="array" aca="1" ref="L156" ca="1">IF(AND($H156=$H155, $CD155=""), AO155, INDEX(Monsters[Stamina], $I156))</f>
        <v>13</v>
      </c>
      <c r="M156" s="18" cm="1">
        <f t="array" aca="1" ref="M156" ca="1">IF(AND($H156=$H155, $CD155=""), AP155, INDEX(Monsters[Attack], $I156))</f>
        <v>242</v>
      </c>
      <c r="N156" s="18" cm="1">
        <f t="array" aca="1" ref="N156" ca="1">IF(AND($H156=$H155, $CD155=""), AQ155, INDEX(Monsters[Defense], $I156))</f>
        <v>92</v>
      </c>
      <c r="O156" s="18" cm="1">
        <f t="array" aca="1" ref="O156" ca="1">IF(AND($H156=$H155, $CD155=""), AR155, INDEX(Monsters[Luck], $I156))</f>
        <v>99</v>
      </c>
      <c r="P156" cm="1">
        <f t="array" aca="1" ref="P156" ca="1">IF(I156=I155, P155, MATCH(INDEX(Monsters[Element], I156), Elements, 0))</f>
        <v>5</v>
      </c>
      <c r="Q156" s="4" cm="1">
        <f t="array" aca="1" ref="Q156" ca="1">INDEX(Monsters[Chance to Use 2], I156)</f>
        <v>0.4</v>
      </c>
      <c r="R156" cm="1">
        <f t="array" aca="1" ref="R156" ca="1">INDEX(Monsters[Ability 1 ID], I156)</f>
        <v>9</v>
      </c>
      <c r="S156" cm="1">
        <f t="array" aca="1" ref="S156" ca="1">INDEX(Monsters[Ability 2 ID], I156)</f>
        <v>10</v>
      </c>
      <c r="T156" cm="1">
        <f t="array" aca="1" ref="T156" ca="1">INDEX(Abilities[Stamina Cost], R156)</f>
        <v>5</v>
      </c>
      <c r="U156" cm="1">
        <f t="array" aca="1" ref="U156" ca="1">INDEX(Abilities[Stamina Cost], S156)</f>
        <v>12</v>
      </c>
      <c r="V156">
        <f t="shared" ca="1" si="71"/>
        <v>1</v>
      </c>
      <c r="W156">
        <f t="shared" ca="1" si="72"/>
        <v>5</v>
      </c>
      <c r="X156">
        <f t="shared" ca="1" si="73"/>
        <v>12</v>
      </c>
      <c r="Y156">
        <f t="shared" ca="1" si="74"/>
        <v>1</v>
      </c>
      <c r="Z156">
        <f t="shared" ca="1" si="75"/>
        <v>9</v>
      </c>
      <c r="AA156" s="18" cm="1">
        <f t="array" aca="1" ref="AA156" ca="1">INDEX(Abilities[Element ID], $Z156)</f>
        <v>5</v>
      </c>
      <c r="AB156" s="18" cm="1">
        <f t="array" aca="1" ref="AB156" ca="1">INDEX(Abilities[Stamina Cost], $Z156)</f>
        <v>5</v>
      </c>
      <c r="AC156" s="18" cm="1">
        <f t="array" aca="1" ref="AC156" ca="1">INDEX(Abilities[Min Damage], $Z156)</f>
        <v>11</v>
      </c>
      <c r="AD156" s="18" cm="1">
        <f t="array" aca="1" ref="AD156" ca="1">INDEX(Abilities[Max Damage], $Z156)</f>
        <v>16</v>
      </c>
      <c r="AE156" s="14">
        <f t="shared" ca="1" si="76"/>
        <v>32.193400632967091</v>
      </c>
      <c r="AF156" t="str" cm="1">
        <f t="array" aca="1" ref="AF156" ca="1">INDEX(Abilities[Special Effect], Z156)</f>
        <v>Vampire</v>
      </c>
      <c r="AG156" t="b" cm="1">
        <f t="array" aca="1" ref="AG156" ca="1">RAND() &lt;INDEX(Abilities[Effect Chance], Z156)*O156/100</f>
        <v>0</v>
      </c>
      <c r="AH156" t="str">
        <f t="shared" ca="1" si="77"/>
        <v/>
      </c>
      <c r="AI156" s="14">
        <f t="shared" ca="1" si="78"/>
        <v>32.193400632967091</v>
      </c>
      <c r="AJ156" t="b">
        <f t="shared" ca="1" si="79"/>
        <v>0</v>
      </c>
      <c r="AK156" t="b">
        <f ca="1">AND(AJ156, H156=COUNTA(Parties[Player Party]))</f>
        <v>0</v>
      </c>
      <c r="AL156" s="14" cm="1">
        <f t="array" aca="1" ref="AL156" ca="1">INDEX(ElementMultiplier, BL156, P156)*100/N156</f>
        <v>1.0869565217391304</v>
      </c>
      <c r="AM156" s="14">
        <f t="shared" ca="1" si="67"/>
        <v>11</v>
      </c>
      <c r="AN156" s="18">
        <f t="shared" ca="1" si="80"/>
        <v>25</v>
      </c>
      <c r="AO156" s="18">
        <f t="shared" ca="1" si="81"/>
        <v>8</v>
      </c>
      <c r="AP156" s="18">
        <f t="shared" ca="1" si="82"/>
        <v>242</v>
      </c>
      <c r="AQ156" s="18">
        <f t="shared" ca="1" si="83"/>
        <v>83</v>
      </c>
      <c r="AR156" s="18">
        <f t="shared" ca="1" si="84"/>
        <v>99</v>
      </c>
      <c r="AS156">
        <f t="shared" ca="1" si="85"/>
        <v>2</v>
      </c>
      <c r="AT156" cm="1">
        <f t="array" aca="1" ref="AT156" ca="1">IF(AS156=AS155, AT155, INDEX(Parties[Opponent ID], AS156))</f>
        <v>1</v>
      </c>
      <c r="AU156" t="str" cm="1">
        <f t="array" aca="1" ref="AU156" ca="1">IF(AT156=AT155,AU155, INDEX(Monsters[Name], AT156))</f>
        <v>Gnives</v>
      </c>
      <c r="AV156" cm="1">
        <f t="array" aca="1" ref="AV156" ca="1">IF(AND($AS156=$AS155, $CD155=""), BY155, INDEX(Monsters[Health], $AT156))</f>
        <v>29</v>
      </c>
      <c r="AW156" cm="1">
        <f t="array" aca="1" ref="AW156" ca="1">IF(AND($AS156=$AS155, $CD155=""), BZ155, INDEX(Monsters[Stamina], $AT156))</f>
        <v>117</v>
      </c>
      <c r="AX156" s="18" cm="1">
        <f t="array" aca="1" ref="AX156" ca="1">IF(AND($AS156=$AS155, $CD155=""), CA155, INDEX(Monsters[Attack], $AT156))</f>
        <v>105</v>
      </c>
      <c r="AY156" s="18" cm="1">
        <f t="array" aca="1" ref="AY156" ca="1">IF(AND($AS156=$AS155, $CD155=""), CB155, INDEX(Monsters[Defense], $AT156))</f>
        <v>100</v>
      </c>
      <c r="AZ156" s="18" cm="1">
        <f t="array" aca="1" ref="AZ156" ca="1">IF(AND($AS156=$AS155, $CD155=""), CC155, INDEX(Monsters[Luck], $AT156))</f>
        <v>100</v>
      </c>
      <c r="BA156" cm="1">
        <f t="array" aca="1" ref="BA156" ca="1">IF(AT156=AT155, BA155, MATCH(INDEX(Monsters[Element], AT156), Elements, 0))</f>
        <v>1</v>
      </c>
      <c r="BB156" s="4" cm="1">
        <f t="array" aca="1" ref="BB156" ca="1">INDEX(Monsters[Chance to Use 2], AT156)</f>
        <v>0.65</v>
      </c>
      <c r="BC156" cm="1">
        <f t="array" aca="1" ref="BC156" ca="1">INDEX(Monsters[Ability 1 ID], AT156)</f>
        <v>18</v>
      </c>
      <c r="BD156" cm="1">
        <f t="array" aca="1" ref="BD156" ca="1">INDEX(Monsters[Ability 2 ID], AT156)</f>
        <v>2</v>
      </c>
      <c r="BE156" cm="1">
        <f t="array" aca="1" ref="BE156" ca="1">INDEX(Abilities[Stamina Cost], BC156)</f>
        <v>25</v>
      </c>
      <c r="BF156" cm="1">
        <f t="array" aca="1" ref="BF156" ca="1">INDEX(Abilities[Stamina Cost], BD156)</f>
        <v>3</v>
      </c>
      <c r="BG156">
        <f t="shared" ca="1" si="86"/>
        <v>2</v>
      </c>
      <c r="BH156">
        <f t="shared" ca="1" si="87"/>
        <v>3</v>
      </c>
      <c r="BI156">
        <f t="shared" ca="1" si="88"/>
        <v>25</v>
      </c>
      <c r="BJ156">
        <f t="shared" ca="1" si="89"/>
        <v>2</v>
      </c>
      <c r="BK156">
        <f t="shared" ca="1" si="90"/>
        <v>2</v>
      </c>
      <c r="BL156" s="18" cm="1">
        <f t="array" aca="1" ref="BL156" ca="1">INDEX(Abilities[Element ID], $BK156)</f>
        <v>1</v>
      </c>
      <c r="BM156" s="18" cm="1">
        <f t="array" aca="1" ref="BM156" ca="1">INDEX(Abilities[Stamina Cost], $BK156)</f>
        <v>3</v>
      </c>
      <c r="BN156" s="18" cm="1">
        <f t="array" aca="1" ref="BN156" ca="1">INDEX(Abilities[Min Damage], $BK156)</f>
        <v>8</v>
      </c>
      <c r="BO156" s="18" cm="1">
        <f t="array" aca="1" ref="BO156" ca="1">INDEX(Abilities[Max Damage], $BK156)</f>
        <v>13</v>
      </c>
      <c r="BP156" s="14">
        <f t="shared" ca="1" si="91"/>
        <v>11.068315732842615</v>
      </c>
      <c r="BQ156" t="str" cm="1">
        <f t="array" aca="1" ref="BQ156" ca="1">INDEX(Abilities[Special Effect], BK156)</f>
        <v>Sunder</v>
      </c>
      <c r="BR156" t="b" cm="1">
        <f t="array" aca="1" ref="BR156" ca="1">RAND() &lt;INDEX(Abilities[Effect Chance], BK156)*AZ156/100</f>
        <v>1</v>
      </c>
      <c r="BS156" t="str">
        <f t="shared" ca="1" si="92"/>
        <v>Sunder</v>
      </c>
      <c r="BT156" s="14">
        <f t="shared" ca="1" si="93"/>
        <v>11.068315732842615</v>
      </c>
      <c r="BU156" t="b">
        <f t="shared" ca="1" si="94"/>
        <v>1</v>
      </c>
      <c r="BV156" t="b">
        <f ca="1">AND(BU156, AS156=COUNTA(Parties[Opponent Party]))</f>
        <v>0</v>
      </c>
      <c r="BW156" s="14" cm="1">
        <f t="array" aca="1" ref="BW156" ca="1">INDEX(ElementMultiplier, AA156, BA156)*100/AY156</f>
        <v>1</v>
      </c>
      <c r="BX156" s="18">
        <f t="shared" ca="1" si="68"/>
        <v>32</v>
      </c>
      <c r="BY156" s="18">
        <f t="shared" ca="1" si="69"/>
        <v>0</v>
      </c>
      <c r="BZ156" s="18">
        <f t="shared" ca="1" si="95"/>
        <v>114</v>
      </c>
      <c r="CA156" s="18">
        <f t="shared" ca="1" si="96"/>
        <v>105</v>
      </c>
      <c r="CB156" s="18">
        <f t="shared" ca="1" si="97"/>
        <v>100</v>
      </c>
      <c r="CC156" s="18">
        <f t="shared" ca="1" si="98"/>
        <v>100</v>
      </c>
      <c r="CD156" t="str">
        <f t="shared" ca="1" si="99"/>
        <v/>
      </c>
    </row>
    <row r="157" spans="8:82" x14ac:dyDescent="0.25">
      <c r="H157">
        <f t="shared" ca="1" si="70"/>
        <v>1</v>
      </c>
      <c r="I157" cm="1">
        <f t="array" aca="1" ref="I157" ca="1">IF(H157=H156, I156, INDEX(Parties[Player ID], H157))</f>
        <v>5</v>
      </c>
      <c r="J157" t="str" cm="1">
        <f t="array" aca="1" ref="J157" ca="1">IF(I157=I156,J156, INDEX(Monsters[Name], I157))</f>
        <v>Gunome</v>
      </c>
      <c r="K157" cm="1">
        <f t="array" aca="1" ref="K157" ca="1">IF(AND($H157=$H156, CD156=""), AN156, INDEX(Monsters[Health], $I157))</f>
        <v>25</v>
      </c>
      <c r="L157" cm="1">
        <f t="array" aca="1" ref="L157" ca="1">IF(AND($H157=$H156, $CD156=""), AO156, INDEX(Monsters[Stamina], $I157))</f>
        <v>8</v>
      </c>
      <c r="M157" s="18" cm="1">
        <f t="array" aca="1" ref="M157" ca="1">IF(AND($H157=$H156, $CD156=""), AP156, INDEX(Monsters[Attack], $I157))</f>
        <v>242</v>
      </c>
      <c r="N157" s="18" cm="1">
        <f t="array" aca="1" ref="N157" ca="1">IF(AND($H157=$H156, $CD156=""), AQ156, INDEX(Monsters[Defense], $I157))</f>
        <v>83</v>
      </c>
      <c r="O157" s="18" cm="1">
        <f t="array" aca="1" ref="O157" ca="1">IF(AND($H157=$H156, $CD156=""), AR156, INDEX(Monsters[Luck], $I157))</f>
        <v>99</v>
      </c>
      <c r="P157" cm="1">
        <f t="array" aca="1" ref="P157" ca="1">IF(I157=I156, P156, MATCH(INDEX(Monsters[Element], I157), Elements, 0))</f>
        <v>5</v>
      </c>
      <c r="Q157" s="4" cm="1">
        <f t="array" aca="1" ref="Q157" ca="1">INDEX(Monsters[Chance to Use 2], I157)</f>
        <v>0.4</v>
      </c>
      <c r="R157" cm="1">
        <f t="array" aca="1" ref="R157" ca="1">INDEX(Monsters[Ability 1 ID], I157)</f>
        <v>9</v>
      </c>
      <c r="S157" cm="1">
        <f t="array" aca="1" ref="S157" ca="1">INDEX(Monsters[Ability 2 ID], I157)</f>
        <v>10</v>
      </c>
      <c r="T157" cm="1">
        <f t="array" aca="1" ref="T157" ca="1">INDEX(Abilities[Stamina Cost], R157)</f>
        <v>5</v>
      </c>
      <c r="U157" cm="1">
        <f t="array" aca="1" ref="U157" ca="1">INDEX(Abilities[Stamina Cost], S157)</f>
        <v>12</v>
      </c>
      <c r="V157">
        <f t="shared" ca="1" si="71"/>
        <v>1</v>
      </c>
      <c r="W157">
        <f t="shared" ca="1" si="72"/>
        <v>5</v>
      </c>
      <c r="X157">
        <f t="shared" ca="1" si="73"/>
        <v>12</v>
      </c>
      <c r="Y157">
        <f t="shared" ca="1" si="74"/>
        <v>1</v>
      </c>
      <c r="Z157">
        <f t="shared" ca="1" si="75"/>
        <v>9</v>
      </c>
      <c r="AA157" s="18" cm="1">
        <f t="array" aca="1" ref="AA157" ca="1">INDEX(Abilities[Element ID], $Z157)</f>
        <v>5</v>
      </c>
      <c r="AB157" s="18" cm="1">
        <f t="array" aca="1" ref="AB157" ca="1">INDEX(Abilities[Stamina Cost], $Z157)</f>
        <v>5</v>
      </c>
      <c r="AC157" s="18" cm="1">
        <f t="array" aca="1" ref="AC157" ca="1">INDEX(Abilities[Min Damage], $Z157)</f>
        <v>11</v>
      </c>
      <c r="AD157" s="18" cm="1">
        <f t="array" aca="1" ref="AD157" ca="1">INDEX(Abilities[Max Damage], $Z157)</f>
        <v>16</v>
      </c>
      <c r="AE157" s="14">
        <f t="shared" ca="1" si="76"/>
        <v>31.747781186235589</v>
      </c>
      <c r="AF157" t="str" cm="1">
        <f t="array" aca="1" ref="AF157" ca="1">INDEX(Abilities[Special Effect], Z157)</f>
        <v>Vampire</v>
      </c>
      <c r="AG157" t="b" cm="1">
        <f t="array" aca="1" ref="AG157" ca="1">RAND() &lt;INDEX(Abilities[Effect Chance], Z157)*O157/100</f>
        <v>0</v>
      </c>
      <c r="AH157" t="str">
        <f t="shared" ca="1" si="77"/>
        <v/>
      </c>
      <c r="AI157" s="14">
        <f t="shared" ca="1" si="78"/>
        <v>31.747781186235589</v>
      </c>
      <c r="AJ157" t="b">
        <f t="shared" ca="1" si="79"/>
        <v>1</v>
      </c>
      <c r="AK157" t="b">
        <f ca="1">AND(AJ157, H157=COUNTA(Parties[Player Party]))</f>
        <v>0</v>
      </c>
      <c r="AL157" s="14" cm="1">
        <f t="array" aca="1" ref="AL157" ca="1">INDEX(ElementMultiplier, BL157, P157)*100/N157</f>
        <v>1.2048192771084338</v>
      </c>
      <c r="AM157" s="14">
        <f t="shared" ca="1" si="67"/>
        <v>10</v>
      </c>
      <c r="AN157" s="18">
        <f t="shared" ca="1" si="80"/>
        <v>15</v>
      </c>
      <c r="AO157" s="18">
        <f t="shared" ca="1" si="81"/>
        <v>3</v>
      </c>
      <c r="AP157" s="18">
        <f t="shared" ca="1" si="82"/>
        <v>242</v>
      </c>
      <c r="AQ157" s="18">
        <f t="shared" ca="1" si="83"/>
        <v>75</v>
      </c>
      <c r="AR157" s="18">
        <f t="shared" ca="1" si="84"/>
        <v>99</v>
      </c>
      <c r="AS157">
        <f t="shared" ca="1" si="85"/>
        <v>3</v>
      </c>
      <c r="AT157" cm="1">
        <f t="array" aca="1" ref="AT157" ca="1">IF(AS157=AS156, AT156, INDEX(Parties[Opponent ID], AS157))</f>
        <v>11</v>
      </c>
      <c r="AU157" t="str" cm="1">
        <f t="array" aca="1" ref="AU157" ca="1">IF(AT157=AT156,AU156, INDEX(Monsters[Name], AT157))</f>
        <v>Gneaver</v>
      </c>
      <c r="AV157" cm="1">
        <f t="array" aca="1" ref="AV157" ca="1">IF(AND($AS157=$AS156, $CD156=""), BY156, INDEX(Monsters[Health], $AT157))</f>
        <v>120</v>
      </c>
      <c r="AW157" cm="1">
        <f t="array" aca="1" ref="AW157" ca="1">IF(AND($AS157=$AS156, $CD156=""), BZ156, INDEX(Monsters[Stamina], $AT157))</f>
        <v>107</v>
      </c>
      <c r="AX157" s="18" cm="1">
        <f t="array" aca="1" ref="AX157" ca="1">IF(AND($AS157=$AS156, $CD156=""), CA156, INDEX(Monsters[Attack], $AT157))</f>
        <v>110</v>
      </c>
      <c r="AY157" s="18" cm="1">
        <f t="array" aca="1" ref="AY157" ca="1">IF(AND($AS157=$AS156, $CD156=""), CB156, INDEX(Monsters[Defense], $AT157))</f>
        <v>80</v>
      </c>
      <c r="AZ157" s="18" cm="1">
        <f t="array" aca="1" ref="AZ157" ca="1">IF(AND($AS157=$AS156, $CD156=""), CC156, INDEX(Monsters[Luck], $AT157))</f>
        <v>100</v>
      </c>
      <c r="BA157" cm="1">
        <f t="array" aca="1" ref="BA157" ca="1">IF(AT157=AT156, BA156, MATCH(INDEX(Monsters[Element], AT157), Elements, 0))</f>
        <v>4</v>
      </c>
      <c r="BB157" s="4" cm="1">
        <f t="array" aca="1" ref="BB157" ca="1">INDEX(Monsters[Chance to Use 2], AT157)</f>
        <v>0.25</v>
      </c>
      <c r="BC157" cm="1">
        <f t="array" aca="1" ref="BC157" ca="1">INDEX(Monsters[Ability 1 ID], AT157)</f>
        <v>1</v>
      </c>
      <c r="BD157" cm="1">
        <f t="array" aca="1" ref="BD157" ca="1">INDEX(Monsters[Ability 2 ID], AT157)</f>
        <v>2</v>
      </c>
      <c r="BE157" cm="1">
        <f t="array" aca="1" ref="BE157" ca="1">INDEX(Abilities[Stamina Cost], BC157)</f>
        <v>5</v>
      </c>
      <c r="BF157" cm="1">
        <f t="array" aca="1" ref="BF157" ca="1">INDEX(Abilities[Stamina Cost], BD157)</f>
        <v>3</v>
      </c>
      <c r="BG157">
        <f t="shared" ca="1" si="86"/>
        <v>2</v>
      </c>
      <c r="BH157">
        <f t="shared" ca="1" si="87"/>
        <v>3</v>
      </c>
      <c r="BI157">
        <f t="shared" ca="1" si="88"/>
        <v>5</v>
      </c>
      <c r="BJ157">
        <f t="shared" ca="1" si="89"/>
        <v>2</v>
      </c>
      <c r="BK157">
        <f t="shared" ca="1" si="90"/>
        <v>2</v>
      </c>
      <c r="BL157" s="18" cm="1">
        <f t="array" aca="1" ref="BL157" ca="1">INDEX(Abilities[Element ID], $BK157)</f>
        <v>1</v>
      </c>
      <c r="BM157" s="18" cm="1">
        <f t="array" aca="1" ref="BM157" ca="1">INDEX(Abilities[Stamina Cost], $BK157)</f>
        <v>3</v>
      </c>
      <c r="BN157" s="18" cm="1">
        <f t="array" aca="1" ref="BN157" ca="1">INDEX(Abilities[Min Damage], $BK157)</f>
        <v>8</v>
      </c>
      <c r="BO157" s="18" cm="1">
        <f t="array" aca="1" ref="BO157" ca="1">INDEX(Abilities[Max Damage], $BK157)</f>
        <v>13</v>
      </c>
      <c r="BP157" s="14">
        <f t="shared" ca="1" si="91"/>
        <v>9.688615569094436</v>
      </c>
      <c r="BQ157" t="str" cm="1">
        <f t="array" aca="1" ref="BQ157" ca="1">INDEX(Abilities[Special Effect], BK157)</f>
        <v>Sunder</v>
      </c>
      <c r="BR157" t="b" cm="1">
        <f t="array" aca="1" ref="BR157" ca="1">RAND() &lt;INDEX(Abilities[Effect Chance], BK157)*AZ157/100</f>
        <v>1</v>
      </c>
      <c r="BS157" t="str">
        <f t="shared" ca="1" si="92"/>
        <v>Sunder</v>
      </c>
      <c r="BT157" s="14">
        <f t="shared" ca="1" si="93"/>
        <v>9.688615569094436</v>
      </c>
      <c r="BU157" t="b">
        <f t="shared" ca="1" si="94"/>
        <v>0</v>
      </c>
      <c r="BV157" t="b">
        <f ca="1">AND(BU157, AS157=COUNTA(Parties[Opponent Party]))</f>
        <v>0</v>
      </c>
      <c r="BW157" s="14" cm="1">
        <f t="array" aca="1" ref="BW157" ca="1">INDEX(ElementMultiplier, AA157, BA157)*100/AY157</f>
        <v>1.875</v>
      </c>
      <c r="BX157" s="18">
        <f t="shared" ca="1" si="68"/>
        <v>60</v>
      </c>
      <c r="BY157" s="18">
        <f t="shared" ca="1" si="69"/>
        <v>60</v>
      </c>
      <c r="BZ157" s="18">
        <f t="shared" ca="1" si="95"/>
        <v>104</v>
      </c>
      <c r="CA157" s="18">
        <f t="shared" ca="1" si="96"/>
        <v>110</v>
      </c>
      <c r="CB157" s="18">
        <f t="shared" ca="1" si="97"/>
        <v>80</v>
      </c>
      <c r="CC157" s="18">
        <f t="shared" ca="1" si="98"/>
        <v>100</v>
      </c>
      <c r="CD157" t="str">
        <f t="shared" ca="1" si="99"/>
        <v/>
      </c>
    </row>
    <row r="158" spans="8:82" x14ac:dyDescent="0.25">
      <c r="H158">
        <f t="shared" ca="1" si="70"/>
        <v>2</v>
      </c>
      <c r="I158" cm="1">
        <f t="array" aca="1" ref="I158" ca="1">IF(H158=H157, I157, INDEX(Parties[Player ID], H158))</f>
        <v>8</v>
      </c>
      <c r="J158" t="str" cm="1">
        <f t="array" aca="1" ref="J158" ca="1">IF(I158=I157,J157, INDEX(Monsters[Name], I158))</f>
        <v>EFUP Gnome (Extrodinary Fantasical Ultra Pretty Gnome)</v>
      </c>
      <c r="K158" cm="1">
        <f t="array" aca="1" ref="K158" ca="1">IF(AND($H158=$H157, CD157=""), AN157, INDEX(Monsters[Health], $I158))</f>
        <v>110</v>
      </c>
      <c r="L158" cm="1">
        <f t="array" aca="1" ref="L158" ca="1">IF(AND($H158=$H157, $CD157=""), AO157, INDEX(Monsters[Stamina], $I158))</f>
        <v>200</v>
      </c>
      <c r="M158" s="18" cm="1">
        <f t="array" aca="1" ref="M158" ca="1">IF(AND($H158=$H157, $CD157=""), AP157, INDEX(Monsters[Attack], $I158))</f>
        <v>80</v>
      </c>
      <c r="N158" s="18" cm="1">
        <f t="array" aca="1" ref="N158" ca="1">IF(AND($H158=$H157, $CD157=""), AQ157, INDEX(Monsters[Defense], $I158))</f>
        <v>95</v>
      </c>
      <c r="O158" s="18" cm="1">
        <f t="array" aca="1" ref="O158" ca="1">IF(AND($H158=$H157, $CD157=""), AR157, INDEX(Monsters[Luck], $I158))</f>
        <v>100</v>
      </c>
      <c r="P158" cm="1">
        <f t="array" aca="1" ref="P158" ca="1">IF(I158=I157, P157, MATCH(INDEX(Monsters[Element], I158), Elements, 0))</f>
        <v>2</v>
      </c>
      <c r="Q158" s="4" cm="1">
        <f t="array" aca="1" ref="Q158" ca="1">INDEX(Monsters[Chance to Use 2], I158)</f>
        <v>0.8</v>
      </c>
      <c r="R158" cm="1">
        <f t="array" aca="1" ref="R158" ca="1">INDEX(Monsters[Ability 1 ID], I158)</f>
        <v>14</v>
      </c>
      <c r="S158" cm="1">
        <f t="array" aca="1" ref="S158" ca="1">INDEX(Monsters[Ability 2 ID], I158)</f>
        <v>11</v>
      </c>
      <c r="T158" cm="1">
        <f t="array" aca="1" ref="T158" ca="1">INDEX(Abilities[Stamina Cost], R158)</f>
        <v>20</v>
      </c>
      <c r="U158" cm="1">
        <f t="array" aca="1" ref="U158" ca="1">INDEX(Abilities[Stamina Cost], S158)</f>
        <v>10</v>
      </c>
      <c r="V158">
        <f t="shared" ca="1" si="71"/>
        <v>2</v>
      </c>
      <c r="W158">
        <f t="shared" ca="1" si="72"/>
        <v>10</v>
      </c>
      <c r="X158">
        <f t="shared" ca="1" si="73"/>
        <v>20</v>
      </c>
      <c r="Y158">
        <f t="shared" ca="1" si="74"/>
        <v>2</v>
      </c>
      <c r="Z158">
        <f t="shared" ca="1" si="75"/>
        <v>11</v>
      </c>
      <c r="AA158" s="18" cm="1">
        <f t="array" aca="1" ref="AA158" ca="1">INDEX(Abilities[Element ID], $Z158)</f>
        <v>2</v>
      </c>
      <c r="AB158" s="18" cm="1">
        <f t="array" aca="1" ref="AB158" ca="1">INDEX(Abilities[Stamina Cost], $Z158)</f>
        <v>10</v>
      </c>
      <c r="AC158" s="18" cm="1">
        <f t="array" aca="1" ref="AC158" ca="1">INDEX(Abilities[Min Damage], $Z158)</f>
        <v>10</v>
      </c>
      <c r="AD158" s="18" cm="1">
        <f t="array" aca="1" ref="AD158" ca="1">INDEX(Abilities[Max Damage], $Z158)</f>
        <v>22</v>
      </c>
      <c r="AE158" s="14">
        <f t="shared" ca="1" si="76"/>
        <v>12.018176951005957</v>
      </c>
      <c r="AF158" t="str" cm="1">
        <f t="array" aca="1" ref="AF158" ca="1">INDEX(Abilities[Special Effect], Z158)</f>
        <v>Vampire</v>
      </c>
      <c r="AG158" t="b" cm="1">
        <f t="array" aca="1" ref="AG158" ca="1">RAND() &lt;INDEX(Abilities[Effect Chance], Z158)*O158/100</f>
        <v>0</v>
      </c>
      <c r="AH158" t="str">
        <f t="shared" ca="1" si="77"/>
        <v/>
      </c>
      <c r="AI158" s="14">
        <f t="shared" ca="1" si="78"/>
        <v>12.018176951005957</v>
      </c>
      <c r="AJ158" t="b">
        <f t="shared" ca="1" si="79"/>
        <v>0</v>
      </c>
      <c r="AK158" t="b">
        <f ca="1">AND(AJ158, H158=COUNTA(Parties[Player Party]))</f>
        <v>0</v>
      </c>
      <c r="AL158" s="14" cm="1">
        <f t="array" aca="1" ref="AL158" ca="1">INDEX(ElementMultiplier, BL158, P158)*100/N158</f>
        <v>2.1052631578947367</v>
      </c>
      <c r="AM158" s="14">
        <f t="shared" ca="1" si="67"/>
        <v>16</v>
      </c>
      <c r="AN158" s="18">
        <f t="shared" ca="1" si="80"/>
        <v>94</v>
      </c>
      <c r="AO158" s="18">
        <f t="shared" ca="1" si="81"/>
        <v>190</v>
      </c>
      <c r="AP158" s="18">
        <f t="shared" ca="1" si="82"/>
        <v>80</v>
      </c>
      <c r="AQ158" s="18">
        <f t="shared" ca="1" si="83"/>
        <v>95</v>
      </c>
      <c r="AR158" s="18">
        <f t="shared" ca="1" si="84"/>
        <v>100</v>
      </c>
      <c r="AS158">
        <f t="shared" ca="1" si="85"/>
        <v>3</v>
      </c>
      <c r="AT158" cm="1">
        <f t="array" aca="1" ref="AT158" ca="1">IF(AS158=AS157, AT157, INDEX(Parties[Opponent ID], AS158))</f>
        <v>11</v>
      </c>
      <c r="AU158" t="str" cm="1">
        <f t="array" aca="1" ref="AU158" ca="1">IF(AT158=AT157,AU157, INDEX(Monsters[Name], AT158))</f>
        <v>Gneaver</v>
      </c>
      <c r="AV158" cm="1">
        <f t="array" aca="1" ref="AV158" ca="1">IF(AND($AS158=$AS157, $CD157=""), BY157, INDEX(Monsters[Health], $AT158))</f>
        <v>60</v>
      </c>
      <c r="AW158" cm="1">
        <f t="array" aca="1" ref="AW158" ca="1">IF(AND($AS158=$AS157, $CD157=""), BZ157, INDEX(Monsters[Stamina], $AT158))</f>
        <v>104</v>
      </c>
      <c r="AX158" s="18" cm="1">
        <f t="array" aca="1" ref="AX158" ca="1">IF(AND($AS158=$AS157, $CD157=""), CA157, INDEX(Monsters[Attack], $AT158))</f>
        <v>110</v>
      </c>
      <c r="AY158" s="18" cm="1">
        <f t="array" aca="1" ref="AY158" ca="1">IF(AND($AS158=$AS157, $CD157=""), CB157, INDEX(Monsters[Defense], $AT158))</f>
        <v>80</v>
      </c>
      <c r="AZ158" s="18" cm="1">
        <f t="array" aca="1" ref="AZ158" ca="1">IF(AND($AS158=$AS157, $CD157=""), CC157, INDEX(Monsters[Luck], $AT158))</f>
        <v>100</v>
      </c>
      <c r="BA158" cm="1">
        <f t="array" aca="1" ref="BA158" ca="1">IF(AT158=AT157, BA157, MATCH(INDEX(Monsters[Element], AT158), Elements, 0))</f>
        <v>4</v>
      </c>
      <c r="BB158" s="4" cm="1">
        <f t="array" aca="1" ref="BB158" ca="1">INDEX(Monsters[Chance to Use 2], AT158)</f>
        <v>0.25</v>
      </c>
      <c r="BC158" cm="1">
        <f t="array" aca="1" ref="BC158" ca="1">INDEX(Monsters[Ability 1 ID], AT158)</f>
        <v>1</v>
      </c>
      <c r="BD158" cm="1">
        <f t="array" aca="1" ref="BD158" ca="1">INDEX(Monsters[Ability 2 ID], AT158)</f>
        <v>2</v>
      </c>
      <c r="BE158" cm="1">
        <f t="array" aca="1" ref="BE158" ca="1">INDEX(Abilities[Stamina Cost], BC158)</f>
        <v>5</v>
      </c>
      <c r="BF158" cm="1">
        <f t="array" aca="1" ref="BF158" ca="1">INDEX(Abilities[Stamina Cost], BD158)</f>
        <v>3</v>
      </c>
      <c r="BG158">
        <f t="shared" ca="1" si="86"/>
        <v>2</v>
      </c>
      <c r="BH158">
        <f t="shared" ca="1" si="87"/>
        <v>3</v>
      </c>
      <c r="BI158">
        <f t="shared" ca="1" si="88"/>
        <v>5</v>
      </c>
      <c r="BJ158">
        <f t="shared" ca="1" si="89"/>
        <v>1</v>
      </c>
      <c r="BK158">
        <f t="shared" ca="1" si="90"/>
        <v>1</v>
      </c>
      <c r="BL158" s="18" cm="1">
        <f t="array" aca="1" ref="BL158" ca="1">INDEX(Abilities[Element ID], $BK158)</f>
        <v>4</v>
      </c>
      <c r="BM158" s="18" cm="1">
        <f t="array" aca="1" ref="BM158" ca="1">INDEX(Abilities[Stamina Cost], $BK158)</f>
        <v>5</v>
      </c>
      <c r="BN158" s="18" cm="1">
        <f t="array" aca="1" ref="BN158" ca="1">INDEX(Abilities[Min Damage], $BK158)</f>
        <v>12</v>
      </c>
      <c r="BO158" s="18" cm="1">
        <f t="array" aca="1" ref="BO158" ca="1">INDEX(Abilities[Max Damage], $BK158)</f>
        <v>18</v>
      </c>
      <c r="BP158" s="14">
        <f t="shared" ca="1" si="91"/>
        <v>15.906029168441369</v>
      </c>
      <c r="BQ158" t="str" cm="1">
        <f t="array" aca="1" ref="BQ158" ca="1">INDEX(Abilities[Special Effect], BK158)</f>
        <v>Vampire</v>
      </c>
      <c r="BR158" t="b" cm="1">
        <f t="array" aca="1" ref="BR158" ca="1">RAND() &lt;INDEX(Abilities[Effect Chance], BK158)*AZ158/100</f>
        <v>1</v>
      </c>
      <c r="BS158" t="str">
        <f t="shared" ca="1" si="92"/>
        <v>Vampire</v>
      </c>
      <c r="BT158" s="14">
        <f t="shared" ca="1" si="93"/>
        <v>15.906029168441369</v>
      </c>
      <c r="BU158" t="b">
        <f t="shared" ca="1" si="94"/>
        <v>0</v>
      </c>
      <c r="BV158" t="b">
        <f ca="1">AND(BU158, AS158=COUNTA(Parties[Opponent Party]))</f>
        <v>0</v>
      </c>
      <c r="BW158" s="14" cm="1">
        <f t="array" aca="1" ref="BW158" ca="1">INDEX(ElementMultiplier, AA158, BA158)*100/AY158</f>
        <v>1.5625</v>
      </c>
      <c r="BX158" s="18">
        <f t="shared" ca="1" si="68"/>
        <v>19</v>
      </c>
      <c r="BY158" s="18">
        <f t="shared" ca="1" si="69"/>
        <v>49</v>
      </c>
      <c r="BZ158" s="18">
        <f t="shared" ca="1" si="95"/>
        <v>99</v>
      </c>
      <c r="CA158" s="18">
        <f t="shared" ca="1" si="96"/>
        <v>110</v>
      </c>
      <c r="CB158" s="18">
        <f t="shared" ca="1" si="97"/>
        <v>80</v>
      </c>
      <c r="CC158" s="18">
        <f t="shared" ca="1" si="98"/>
        <v>100</v>
      </c>
      <c r="CD158" t="str">
        <f t="shared" ca="1" si="99"/>
        <v/>
      </c>
    </row>
    <row r="159" spans="8:82" x14ac:dyDescent="0.25">
      <c r="H159">
        <f t="shared" ca="1" si="70"/>
        <v>2</v>
      </c>
      <c r="I159" cm="1">
        <f t="array" aca="1" ref="I159" ca="1">IF(H159=H158, I158, INDEX(Parties[Player ID], H159))</f>
        <v>8</v>
      </c>
      <c r="J159" t="str" cm="1">
        <f t="array" aca="1" ref="J159" ca="1">IF(I159=I158,J158, INDEX(Monsters[Name], I159))</f>
        <v>EFUP Gnome (Extrodinary Fantasical Ultra Pretty Gnome)</v>
      </c>
      <c r="K159" cm="1">
        <f t="array" aca="1" ref="K159" ca="1">IF(AND($H159=$H158, CD158=""), AN158, INDEX(Monsters[Health], $I159))</f>
        <v>94</v>
      </c>
      <c r="L159" cm="1">
        <f t="array" aca="1" ref="L159" ca="1">IF(AND($H159=$H158, $CD158=""), AO158, INDEX(Monsters[Stamina], $I159))</f>
        <v>190</v>
      </c>
      <c r="M159" s="18" cm="1">
        <f t="array" aca="1" ref="M159" ca="1">IF(AND($H159=$H158, $CD158=""), AP158, INDEX(Monsters[Attack], $I159))</f>
        <v>80</v>
      </c>
      <c r="N159" s="18" cm="1">
        <f t="array" aca="1" ref="N159" ca="1">IF(AND($H159=$H158, $CD158=""), AQ158, INDEX(Monsters[Defense], $I159))</f>
        <v>95</v>
      </c>
      <c r="O159" s="18" cm="1">
        <f t="array" aca="1" ref="O159" ca="1">IF(AND($H159=$H158, $CD158=""), AR158, INDEX(Monsters[Luck], $I159))</f>
        <v>100</v>
      </c>
      <c r="P159" cm="1">
        <f t="array" aca="1" ref="P159" ca="1">IF(I159=I158, P158, MATCH(INDEX(Monsters[Element], I159), Elements, 0))</f>
        <v>2</v>
      </c>
      <c r="Q159" s="4" cm="1">
        <f t="array" aca="1" ref="Q159" ca="1">INDEX(Monsters[Chance to Use 2], I159)</f>
        <v>0.8</v>
      </c>
      <c r="R159" cm="1">
        <f t="array" aca="1" ref="R159" ca="1">INDEX(Monsters[Ability 1 ID], I159)</f>
        <v>14</v>
      </c>
      <c r="S159" cm="1">
        <f t="array" aca="1" ref="S159" ca="1">INDEX(Monsters[Ability 2 ID], I159)</f>
        <v>11</v>
      </c>
      <c r="T159" cm="1">
        <f t="array" aca="1" ref="T159" ca="1">INDEX(Abilities[Stamina Cost], R159)</f>
        <v>20</v>
      </c>
      <c r="U159" cm="1">
        <f t="array" aca="1" ref="U159" ca="1">INDEX(Abilities[Stamina Cost], S159)</f>
        <v>10</v>
      </c>
      <c r="V159">
        <f t="shared" ca="1" si="71"/>
        <v>2</v>
      </c>
      <c r="W159">
        <f t="shared" ca="1" si="72"/>
        <v>10</v>
      </c>
      <c r="X159">
        <f t="shared" ca="1" si="73"/>
        <v>20</v>
      </c>
      <c r="Y159">
        <f t="shared" ca="1" si="74"/>
        <v>1</v>
      </c>
      <c r="Z159">
        <f t="shared" ca="1" si="75"/>
        <v>14</v>
      </c>
      <c r="AA159" s="18" cm="1">
        <f t="array" aca="1" ref="AA159" ca="1">INDEX(Abilities[Element ID], $Z159)</f>
        <v>2</v>
      </c>
      <c r="AB159" s="18" cm="1">
        <f t="array" aca="1" ref="AB159" ca="1">INDEX(Abilities[Stamina Cost], $Z159)</f>
        <v>20</v>
      </c>
      <c r="AC159" s="18" cm="1">
        <f t="array" aca="1" ref="AC159" ca="1">INDEX(Abilities[Min Damage], $Z159)</f>
        <v>10</v>
      </c>
      <c r="AD159" s="18" cm="1">
        <f t="array" aca="1" ref="AD159" ca="1">INDEX(Abilities[Max Damage], $Z159)</f>
        <v>25</v>
      </c>
      <c r="AE159" s="14">
        <f t="shared" ca="1" si="76"/>
        <v>14.007432681126236</v>
      </c>
      <c r="AF159" t="str" cm="1">
        <f t="array" aca="1" ref="AF159" ca="1">INDEX(Abilities[Special Effect], Z159)</f>
        <v>Fortify</v>
      </c>
      <c r="AG159" t="b" cm="1">
        <f t="array" aca="1" ref="AG159" ca="1">RAND() &lt;INDEX(Abilities[Effect Chance], Z159)*O159/100</f>
        <v>1</v>
      </c>
      <c r="AH159" t="str">
        <f t="shared" ca="1" si="77"/>
        <v>Fortify</v>
      </c>
      <c r="AI159" s="14">
        <f t="shared" ca="1" si="78"/>
        <v>14.007432681126236</v>
      </c>
      <c r="AJ159" t="b">
        <f t="shared" ca="1" si="79"/>
        <v>0</v>
      </c>
      <c r="AK159" t="b">
        <f ca="1">AND(AJ159, H159=COUNTA(Parties[Player Party]))</f>
        <v>0</v>
      </c>
      <c r="AL159" s="14" cm="1">
        <f t="array" aca="1" ref="AL159" ca="1">INDEX(ElementMultiplier, BL159, P159)*100/N159</f>
        <v>2.1052631578947367</v>
      </c>
      <c r="AM159" s="14">
        <f t="shared" ca="1" si="67"/>
        <v>16</v>
      </c>
      <c r="AN159" s="18">
        <f t="shared" ca="1" si="80"/>
        <v>78</v>
      </c>
      <c r="AO159" s="18">
        <f t="shared" ca="1" si="81"/>
        <v>170</v>
      </c>
      <c r="AP159" s="18">
        <f t="shared" ca="1" si="82"/>
        <v>80</v>
      </c>
      <c r="AQ159" s="18">
        <f t="shared" ca="1" si="83"/>
        <v>105</v>
      </c>
      <c r="AR159" s="18">
        <f t="shared" ca="1" si="84"/>
        <v>100</v>
      </c>
      <c r="AS159">
        <f t="shared" ca="1" si="85"/>
        <v>3</v>
      </c>
      <c r="AT159" cm="1">
        <f t="array" aca="1" ref="AT159" ca="1">IF(AS159=AS158, AT158, INDEX(Parties[Opponent ID], AS159))</f>
        <v>11</v>
      </c>
      <c r="AU159" t="str" cm="1">
        <f t="array" aca="1" ref="AU159" ca="1">IF(AT159=AT158,AU158, INDEX(Monsters[Name], AT159))</f>
        <v>Gneaver</v>
      </c>
      <c r="AV159" cm="1">
        <f t="array" aca="1" ref="AV159" ca="1">IF(AND($AS159=$AS158, $CD158=""), BY158, INDEX(Monsters[Health], $AT159))</f>
        <v>49</v>
      </c>
      <c r="AW159" cm="1">
        <f t="array" aca="1" ref="AW159" ca="1">IF(AND($AS159=$AS158, $CD158=""), BZ158, INDEX(Monsters[Stamina], $AT159))</f>
        <v>99</v>
      </c>
      <c r="AX159" s="18" cm="1">
        <f t="array" aca="1" ref="AX159" ca="1">IF(AND($AS159=$AS158, $CD158=""), CA158, INDEX(Monsters[Attack], $AT159))</f>
        <v>110</v>
      </c>
      <c r="AY159" s="18" cm="1">
        <f t="array" aca="1" ref="AY159" ca="1">IF(AND($AS159=$AS158, $CD158=""), CB158, INDEX(Monsters[Defense], $AT159))</f>
        <v>80</v>
      </c>
      <c r="AZ159" s="18" cm="1">
        <f t="array" aca="1" ref="AZ159" ca="1">IF(AND($AS159=$AS158, $CD158=""), CC158, INDEX(Monsters[Luck], $AT159))</f>
        <v>100</v>
      </c>
      <c r="BA159" cm="1">
        <f t="array" aca="1" ref="BA159" ca="1">IF(AT159=AT158, BA158, MATCH(INDEX(Monsters[Element], AT159), Elements, 0))</f>
        <v>4</v>
      </c>
      <c r="BB159" s="4" cm="1">
        <f t="array" aca="1" ref="BB159" ca="1">INDEX(Monsters[Chance to Use 2], AT159)</f>
        <v>0.25</v>
      </c>
      <c r="BC159" cm="1">
        <f t="array" aca="1" ref="BC159" ca="1">INDEX(Monsters[Ability 1 ID], AT159)</f>
        <v>1</v>
      </c>
      <c r="BD159" cm="1">
        <f t="array" aca="1" ref="BD159" ca="1">INDEX(Monsters[Ability 2 ID], AT159)</f>
        <v>2</v>
      </c>
      <c r="BE159" cm="1">
        <f t="array" aca="1" ref="BE159" ca="1">INDEX(Abilities[Stamina Cost], BC159)</f>
        <v>5</v>
      </c>
      <c r="BF159" cm="1">
        <f t="array" aca="1" ref="BF159" ca="1">INDEX(Abilities[Stamina Cost], BD159)</f>
        <v>3</v>
      </c>
      <c r="BG159">
        <f t="shared" ca="1" si="86"/>
        <v>2</v>
      </c>
      <c r="BH159">
        <f t="shared" ca="1" si="87"/>
        <v>3</v>
      </c>
      <c r="BI159">
        <f t="shared" ca="1" si="88"/>
        <v>5</v>
      </c>
      <c r="BJ159">
        <f t="shared" ca="1" si="89"/>
        <v>1</v>
      </c>
      <c r="BK159">
        <f t="shared" ca="1" si="90"/>
        <v>1</v>
      </c>
      <c r="BL159" s="18" cm="1">
        <f t="array" aca="1" ref="BL159" ca="1">INDEX(Abilities[Element ID], $BK159)</f>
        <v>4</v>
      </c>
      <c r="BM159" s="18" cm="1">
        <f t="array" aca="1" ref="BM159" ca="1">INDEX(Abilities[Stamina Cost], $BK159)</f>
        <v>5</v>
      </c>
      <c r="BN159" s="18" cm="1">
        <f t="array" aca="1" ref="BN159" ca="1">INDEX(Abilities[Min Damage], $BK159)</f>
        <v>12</v>
      </c>
      <c r="BO159" s="18" cm="1">
        <f t="array" aca="1" ref="BO159" ca="1">INDEX(Abilities[Max Damage], $BK159)</f>
        <v>18</v>
      </c>
      <c r="BP159" s="14">
        <f t="shared" ca="1" si="91"/>
        <v>16.098336322090546</v>
      </c>
      <c r="BQ159" t="str" cm="1">
        <f t="array" aca="1" ref="BQ159" ca="1">INDEX(Abilities[Special Effect], BK159)</f>
        <v>Vampire</v>
      </c>
      <c r="BR159" t="b" cm="1">
        <f t="array" aca="1" ref="BR159" ca="1">RAND() &lt;INDEX(Abilities[Effect Chance], BK159)*AZ159/100</f>
        <v>1</v>
      </c>
      <c r="BS159" t="str">
        <f t="shared" ca="1" si="92"/>
        <v>Vampire</v>
      </c>
      <c r="BT159" s="14">
        <f t="shared" ca="1" si="93"/>
        <v>16.098336322090546</v>
      </c>
      <c r="BU159" t="b">
        <f t="shared" ca="1" si="94"/>
        <v>0</v>
      </c>
      <c r="BV159" t="b">
        <f ca="1">AND(BU159, AS159=COUNTA(Parties[Opponent Party]))</f>
        <v>0</v>
      </c>
      <c r="BW159" s="14" cm="1">
        <f t="array" aca="1" ref="BW159" ca="1">INDEX(ElementMultiplier, AA159, BA159)*100/AY159</f>
        <v>1.5625</v>
      </c>
      <c r="BX159" s="18">
        <f t="shared" ca="1" si="68"/>
        <v>22</v>
      </c>
      <c r="BY159" s="18">
        <f t="shared" ca="1" si="69"/>
        <v>35</v>
      </c>
      <c r="BZ159" s="18">
        <f t="shared" ca="1" si="95"/>
        <v>94</v>
      </c>
      <c r="CA159" s="18">
        <f t="shared" ca="1" si="96"/>
        <v>110</v>
      </c>
      <c r="CB159" s="18">
        <f t="shared" ca="1" si="97"/>
        <v>80</v>
      </c>
      <c r="CC159" s="18">
        <f t="shared" ca="1" si="98"/>
        <v>100</v>
      </c>
      <c r="CD159" t="str">
        <f t="shared" ca="1" si="99"/>
        <v/>
      </c>
    </row>
    <row r="160" spans="8:82" x14ac:dyDescent="0.25">
      <c r="H160">
        <f t="shared" ca="1" si="70"/>
        <v>2</v>
      </c>
      <c r="I160" cm="1">
        <f t="array" aca="1" ref="I160" ca="1">IF(H160=H159, I159, INDEX(Parties[Player ID], H160))</f>
        <v>8</v>
      </c>
      <c r="J160" t="str" cm="1">
        <f t="array" aca="1" ref="J160" ca="1">IF(I160=I159,J159, INDEX(Monsters[Name], I160))</f>
        <v>EFUP Gnome (Extrodinary Fantasical Ultra Pretty Gnome)</v>
      </c>
      <c r="K160" cm="1">
        <f t="array" aca="1" ref="K160" ca="1">IF(AND($H160=$H159, CD159=""), AN159, INDEX(Monsters[Health], $I160))</f>
        <v>78</v>
      </c>
      <c r="L160" cm="1">
        <f t="array" aca="1" ref="L160" ca="1">IF(AND($H160=$H159, $CD159=""), AO159, INDEX(Monsters[Stamina], $I160))</f>
        <v>170</v>
      </c>
      <c r="M160" s="18" cm="1">
        <f t="array" aca="1" ref="M160" ca="1">IF(AND($H160=$H159, $CD159=""), AP159, INDEX(Monsters[Attack], $I160))</f>
        <v>80</v>
      </c>
      <c r="N160" s="18" cm="1">
        <f t="array" aca="1" ref="N160" ca="1">IF(AND($H160=$H159, $CD159=""), AQ159, INDEX(Monsters[Defense], $I160))</f>
        <v>105</v>
      </c>
      <c r="O160" s="18" cm="1">
        <f t="array" aca="1" ref="O160" ca="1">IF(AND($H160=$H159, $CD159=""), AR159, INDEX(Monsters[Luck], $I160))</f>
        <v>100</v>
      </c>
      <c r="P160" cm="1">
        <f t="array" aca="1" ref="P160" ca="1">IF(I160=I159, P159, MATCH(INDEX(Monsters[Element], I160), Elements, 0))</f>
        <v>2</v>
      </c>
      <c r="Q160" s="4" cm="1">
        <f t="array" aca="1" ref="Q160" ca="1">INDEX(Monsters[Chance to Use 2], I160)</f>
        <v>0.8</v>
      </c>
      <c r="R160" cm="1">
        <f t="array" aca="1" ref="R160" ca="1">INDEX(Monsters[Ability 1 ID], I160)</f>
        <v>14</v>
      </c>
      <c r="S160" cm="1">
        <f t="array" aca="1" ref="S160" ca="1">INDEX(Monsters[Ability 2 ID], I160)</f>
        <v>11</v>
      </c>
      <c r="T160" cm="1">
        <f t="array" aca="1" ref="T160" ca="1">INDEX(Abilities[Stamina Cost], R160)</f>
        <v>20</v>
      </c>
      <c r="U160" cm="1">
        <f t="array" aca="1" ref="U160" ca="1">INDEX(Abilities[Stamina Cost], S160)</f>
        <v>10</v>
      </c>
      <c r="V160">
        <f t="shared" ca="1" si="71"/>
        <v>2</v>
      </c>
      <c r="W160">
        <f t="shared" ca="1" si="72"/>
        <v>10</v>
      </c>
      <c r="X160">
        <f t="shared" ca="1" si="73"/>
        <v>20</v>
      </c>
      <c r="Y160">
        <f t="shared" ca="1" si="74"/>
        <v>2</v>
      </c>
      <c r="Z160">
        <f t="shared" ca="1" si="75"/>
        <v>11</v>
      </c>
      <c r="AA160" s="18" cm="1">
        <f t="array" aca="1" ref="AA160" ca="1">INDEX(Abilities[Element ID], $Z160)</f>
        <v>2</v>
      </c>
      <c r="AB160" s="18" cm="1">
        <f t="array" aca="1" ref="AB160" ca="1">INDEX(Abilities[Stamina Cost], $Z160)</f>
        <v>10</v>
      </c>
      <c r="AC160" s="18" cm="1">
        <f t="array" aca="1" ref="AC160" ca="1">INDEX(Abilities[Min Damage], $Z160)</f>
        <v>10</v>
      </c>
      <c r="AD160" s="18" cm="1">
        <f t="array" aca="1" ref="AD160" ca="1">INDEX(Abilities[Max Damage], $Z160)</f>
        <v>22</v>
      </c>
      <c r="AE160" s="14">
        <f t="shared" ca="1" si="76"/>
        <v>10.264324388887582</v>
      </c>
      <c r="AF160" t="str" cm="1">
        <f t="array" aca="1" ref="AF160" ca="1">INDEX(Abilities[Special Effect], Z160)</f>
        <v>Vampire</v>
      </c>
      <c r="AG160" t="b" cm="1">
        <f t="array" aca="1" ref="AG160" ca="1">RAND() &lt;INDEX(Abilities[Effect Chance], Z160)*O160/100</f>
        <v>1</v>
      </c>
      <c r="AH160" t="str">
        <f t="shared" ca="1" si="77"/>
        <v>Vampire</v>
      </c>
      <c r="AI160" s="14">
        <f t="shared" ca="1" si="78"/>
        <v>10.264324388887582</v>
      </c>
      <c r="AJ160" t="b">
        <f t="shared" ca="1" si="79"/>
        <v>0</v>
      </c>
      <c r="AK160" t="b">
        <f ca="1">AND(AJ160, H160=COUNTA(Parties[Player Party]))</f>
        <v>0</v>
      </c>
      <c r="AL160" s="14" cm="1">
        <f t="array" aca="1" ref="AL160" ca="1">INDEX(ElementMultiplier, BL160, P160)*100/N160</f>
        <v>0.95238095238095233</v>
      </c>
      <c r="AM160" s="14">
        <f t="shared" ca="1" si="67"/>
        <v>11</v>
      </c>
      <c r="AN160" s="18">
        <f t="shared" ca="1" si="80"/>
        <v>75</v>
      </c>
      <c r="AO160" s="18">
        <f t="shared" ca="1" si="81"/>
        <v>160</v>
      </c>
      <c r="AP160" s="18">
        <f t="shared" ca="1" si="82"/>
        <v>80</v>
      </c>
      <c r="AQ160" s="18">
        <f t="shared" ca="1" si="83"/>
        <v>95</v>
      </c>
      <c r="AR160" s="18">
        <f t="shared" ca="1" si="84"/>
        <v>100</v>
      </c>
      <c r="AS160">
        <f t="shared" ca="1" si="85"/>
        <v>3</v>
      </c>
      <c r="AT160" cm="1">
        <f t="array" aca="1" ref="AT160" ca="1">IF(AS160=AS159, AT159, INDEX(Parties[Opponent ID], AS160))</f>
        <v>11</v>
      </c>
      <c r="AU160" t="str" cm="1">
        <f t="array" aca="1" ref="AU160" ca="1">IF(AT160=AT159,AU159, INDEX(Monsters[Name], AT160))</f>
        <v>Gneaver</v>
      </c>
      <c r="AV160" cm="1">
        <f t="array" aca="1" ref="AV160" ca="1">IF(AND($AS160=$AS159, $CD159=""), BY159, INDEX(Monsters[Health], $AT160))</f>
        <v>35</v>
      </c>
      <c r="AW160" cm="1">
        <f t="array" aca="1" ref="AW160" ca="1">IF(AND($AS160=$AS159, $CD159=""), BZ159, INDEX(Monsters[Stamina], $AT160))</f>
        <v>94</v>
      </c>
      <c r="AX160" s="18" cm="1">
        <f t="array" aca="1" ref="AX160" ca="1">IF(AND($AS160=$AS159, $CD159=""), CA159, INDEX(Monsters[Attack], $AT160))</f>
        <v>110</v>
      </c>
      <c r="AY160" s="18" cm="1">
        <f t="array" aca="1" ref="AY160" ca="1">IF(AND($AS160=$AS159, $CD159=""), CB159, INDEX(Monsters[Defense], $AT160))</f>
        <v>80</v>
      </c>
      <c r="AZ160" s="18" cm="1">
        <f t="array" aca="1" ref="AZ160" ca="1">IF(AND($AS160=$AS159, $CD159=""), CC159, INDEX(Monsters[Luck], $AT160))</f>
        <v>100</v>
      </c>
      <c r="BA160" cm="1">
        <f t="array" aca="1" ref="BA160" ca="1">IF(AT160=AT159, BA159, MATCH(INDEX(Monsters[Element], AT160), Elements, 0))</f>
        <v>4</v>
      </c>
      <c r="BB160" s="4" cm="1">
        <f t="array" aca="1" ref="BB160" ca="1">INDEX(Monsters[Chance to Use 2], AT160)</f>
        <v>0.25</v>
      </c>
      <c r="BC160" cm="1">
        <f t="array" aca="1" ref="BC160" ca="1">INDEX(Monsters[Ability 1 ID], AT160)</f>
        <v>1</v>
      </c>
      <c r="BD160" cm="1">
        <f t="array" aca="1" ref="BD160" ca="1">INDEX(Monsters[Ability 2 ID], AT160)</f>
        <v>2</v>
      </c>
      <c r="BE160" cm="1">
        <f t="array" aca="1" ref="BE160" ca="1">INDEX(Abilities[Stamina Cost], BC160)</f>
        <v>5</v>
      </c>
      <c r="BF160" cm="1">
        <f t="array" aca="1" ref="BF160" ca="1">INDEX(Abilities[Stamina Cost], BD160)</f>
        <v>3</v>
      </c>
      <c r="BG160">
        <f t="shared" ca="1" si="86"/>
        <v>2</v>
      </c>
      <c r="BH160">
        <f t="shared" ca="1" si="87"/>
        <v>3</v>
      </c>
      <c r="BI160">
        <f t="shared" ca="1" si="88"/>
        <v>5</v>
      </c>
      <c r="BJ160">
        <f t="shared" ca="1" si="89"/>
        <v>2</v>
      </c>
      <c r="BK160">
        <f t="shared" ca="1" si="90"/>
        <v>2</v>
      </c>
      <c r="BL160" s="18" cm="1">
        <f t="array" aca="1" ref="BL160" ca="1">INDEX(Abilities[Element ID], $BK160)</f>
        <v>1</v>
      </c>
      <c r="BM160" s="18" cm="1">
        <f t="array" aca="1" ref="BM160" ca="1">INDEX(Abilities[Stamina Cost], $BK160)</f>
        <v>3</v>
      </c>
      <c r="BN160" s="18" cm="1">
        <f t="array" aca="1" ref="BN160" ca="1">INDEX(Abilities[Min Damage], $BK160)</f>
        <v>8</v>
      </c>
      <c r="BO160" s="18" cm="1">
        <f t="array" aca="1" ref="BO160" ca="1">INDEX(Abilities[Max Damage], $BK160)</f>
        <v>13</v>
      </c>
      <c r="BP160" s="14">
        <f t="shared" ca="1" si="91"/>
        <v>11.096063055208937</v>
      </c>
      <c r="BQ160" t="str" cm="1">
        <f t="array" aca="1" ref="BQ160" ca="1">INDEX(Abilities[Special Effect], BK160)</f>
        <v>Sunder</v>
      </c>
      <c r="BR160" t="b" cm="1">
        <f t="array" aca="1" ref="BR160" ca="1">RAND() &lt;INDEX(Abilities[Effect Chance], BK160)*AZ160/100</f>
        <v>1</v>
      </c>
      <c r="BS160" t="str">
        <f t="shared" ca="1" si="92"/>
        <v>Sunder</v>
      </c>
      <c r="BT160" s="14">
        <f t="shared" ca="1" si="93"/>
        <v>11.096063055208937</v>
      </c>
      <c r="BU160" t="b">
        <f t="shared" ca="1" si="94"/>
        <v>0</v>
      </c>
      <c r="BV160" t="b">
        <f ca="1">AND(BU160, AS160=COUNTA(Parties[Opponent Party]))</f>
        <v>0</v>
      </c>
      <c r="BW160" s="14" cm="1">
        <f t="array" aca="1" ref="BW160" ca="1">INDEX(ElementMultiplier, AA160, BA160)*100/AY160</f>
        <v>1.5625</v>
      </c>
      <c r="BX160" s="18">
        <f t="shared" ca="1" si="68"/>
        <v>16</v>
      </c>
      <c r="BY160" s="18">
        <f t="shared" ca="1" si="69"/>
        <v>19</v>
      </c>
      <c r="BZ160" s="18">
        <f t="shared" ca="1" si="95"/>
        <v>91</v>
      </c>
      <c r="CA160" s="18">
        <f t="shared" ca="1" si="96"/>
        <v>110</v>
      </c>
      <c r="CB160" s="18">
        <f t="shared" ca="1" si="97"/>
        <v>80</v>
      </c>
      <c r="CC160" s="18">
        <f t="shared" ca="1" si="98"/>
        <v>100</v>
      </c>
      <c r="CD160" t="str">
        <f t="shared" ca="1" si="99"/>
        <v/>
      </c>
    </row>
    <row r="161" spans="8:82" x14ac:dyDescent="0.25">
      <c r="H161">
        <f t="shared" ca="1" si="70"/>
        <v>2</v>
      </c>
      <c r="I161" cm="1">
        <f t="array" aca="1" ref="I161" ca="1">IF(H161=H160, I160, INDEX(Parties[Player ID], H161))</f>
        <v>8</v>
      </c>
      <c r="J161" t="str" cm="1">
        <f t="array" aca="1" ref="J161" ca="1">IF(I161=I160,J160, INDEX(Monsters[Name], I161))</f>
        <v>EFUP Gnome (Extrodinary Fantasical Ultra Pretty Gnome)</v>
      </c>
      <c r="K161" cm="1">
        <f t="array" aca="1" ref="K161" ca="1">IF(AND($H161=$H160, CD160=""), AN160, INDEX(Monsters[Health], $I161))</f>
        <v>75</v>
      </c>
      <c r="L161" cm="1">
        <f t="array" aca="1" ref="L161" ca="1">IF(AND($H161=$H160, $CD160=""), AO160, INDEX(Monsters[Stamina], $I161))</f>
        <v>160</v>
      </c>
      <c r="M161" s="18" cm="1">
        <f t="array" aca="1" ref="M161" ca="1">IF(AND($H161=$H160, $CD160=""), AP160, INDEX(Monsters[Attack], $I161))</f>
        <v>80</v>
      </c>
      <c r="N161" s="18" cm="1">
        <f t="array" aca="1" ref="N161" ca="1">IF(AND($H161=$H160, $CD160=""), AQ160, INDEX(Monsters[Defense], $I161))</f>
        <v>95</v>
      </c>
      <c r="O161" s="18" cm="1">
        <f t="array" aca="1" ref="O161" ca="1">IF(AND($H161=$H160, $CD160=""), AR160, INDEX(Monsters[Luck], $I161))</f>
        <v>100</v>
      </c>
      <c r="P161" cm="1">
        <f t="array" aca="1" ref="P161" ca="1">IF(I161=I160, P160, MATCH(INDEX(Monsters[Element], I161), Elements, 0))</f>
        <v>2</v>
      </c>
      <c r="Q161" s="4" cm="1">
        <f t="array" aca="1" ref="Q161" ca="1">INDEX(Monsters[Chance to Use 2], I161)</f>
        <v>0.8</v>
      </c>
      <c r="R161" cm="1">
        <f t="array" aca="1" ref="R161" ca="1">INDEX(Monsters[Ability 1 ID], I161)</f>
        <v>14</v>
      </c>
      <c r="S161" cm="1">
        <f t="array" aca="1" ref="S161" ca="1">INDEX(Monsters[Ability 2 ID], I161)</f>
        <v>11</v>
      </c>
      <c r="T161" cm="1">
        <f t="array" aca="1" ref="T161" ca="1">INDEX(Abilities[Stamina Cost], R161)</f>
        <v>20</v>
      </c>
      <c r="U161" cm="1">
        <f t="array" aca="1" ref="U161" ca="1">INDEX(Abilities[Stamina Cost], S161)</f>
        <v>10</v>
      </c>
      <c r="V161">
        <f t="shared" ca="1" si="71"/>
        <v>2</v>
      </c>
      <c r="W161">
        <f t="shared" ca="1" si="72"/>
        <v>10</v>
      </c>
      <c r="X161">
        <f t="shared" ca="1" si="73"/>
        <v>20</v>
      </c>
      <c r="Y161">
        <f t="shared" ca="1" si="74"/>
        <v>2</v>
      </c>
      <c r="Z161">
        <f t="shared" ca="1" si="75"/>
        <v>11</v>
      </c>
      <c r="AA161" s="18" cm="1">
        <f t="array" aca="1" ref="AA161" ca="1">INDEX(Abilities[Element ID], $Z161)</f>
        <v>2</v>
      </c>
      <c r="AB161" s="18" cm="1">
        <f t="array" aca="1" ref="AB161" ca="1">INDEX(Abilities[Stamina Cost], $Z161)</f>
        <v>10</v>
      </c>
      <c r="AC161" s="18" cm="1">
        <f t="array" aca="1" ref="AC161" ca="1">INDEX(Abilities[Min Damage], $Z161)</f>
        <v>10</v>
      </c>
      <c r="AD161" s="18" cm="1">
        <f t="array" aca="1" ref="AD161" ca="1">INDEX(Abilities[Max Damage], $Z161)</f>
        <v>22</v>
      </c>
      <c r="AE161" s="14">
        <f t="shared" ca="1" si="76"/>
        <v>13.311439881209779</v>
      </c>
      <c r="AF161" t="str" cm="1">
        <f t="array" aca="1" ref="AF161" ca="1">INDEX(Abilities[Special Effect], Z161)</f>
        <v>Vampire</v>
      </c>
      <c r="AG161" t="b" cm="1">
        <f t="array" aca="1" ref="AG161" ca="1">RAND() &lt;INDEX(Abilities[Effect Chance], Z161)*O161/100</f>
        <v>1</v>
      </c>
      <c r="AH161" t="str">
        <f t="shared" ca="1" si="77"/>
        <v>Vampire</v>
      </c>
      <c r="AI161" s="14">
        <f t="shared" ca="1" si="78"/>
        <v>13.311439881209779</v>
      </c>
      <c r="AJ161" t="b">
        <f t="shared" ca="1" si="79"/>
        <v>0</v>
      </c>
      <c r="AK161" t="b">
        <f ca="1">AND(AJ161, H161=COUNTA(Parties[Player Party]))</f>
        <v>0</v>
      </c>
      <c r="AL161" s="14" cm="1">
        <f t="array" aca="1" ref="AL161" ca="1">INDEX(ElementMultiplier, BL161, P161)*100/N161</f>
        <v>1.0526315789473684</v>
      </c>
      <c r="AM161" s="14">
        <f t="shared" ca="1" si="67"/>
        <v>11</v>
      </c>
      <c r="AN161" s="18">
        <f t="shared" ca="1" si="80"/>
        <v>74.5</v>
      </c>
      <c r="AO161" s="18">
        <f t="shared" ca="1" si="81"/>
        <v>150</v>
      </c>
      <c r="AP161" s="18">
        <f t="shared" ca="1" si="82"/>
        <v>80</v>
      </c>
      <c r="AQ161" s="18">
        <f t="shared" ca="1" si="83"/>
        <v>95</v>
      </c>
      <c r="AR161" s="18">
        <f t="shared" ca="1" si="84"/>
        <v>100</v>
      </c>
      <c r="AS161">
        <f t="shared" ca="1" si="85"/>
        <v>3</v>
      </c>
      <c r="AT161" cm="1">
        <f t="array" aca="1" ref="AT161" ca="1">IF(AS161=AS160, AT160, INDEX(Parties[Opponent ID], AS161))</f>
        <v>11</v>
      </c>
      <c r="AU161" t="str" cm="1">
        <f t="array" aca="1" ref="AU161" ca="1">IF(AT161=AT160,AU160, INDEX(Monsters[Name], AT161))</f>
        <v>Gneaver</v>
      </c>
      <c r="AV161" cm="1">
        <f t="array" aca="1" ref="AV161" ca="1">IF(AND($AS161=$AS160, $CD160=""), BY160, INDEX(Monsters[Health], $AT161))</f>
        <v>19</v>
      </c>
      <c r="AW161" cm="1">
        <f t="array" aca="1" ref="AW161" ca="1">IF(AND($AS161=$AS160, $CD160=""), BZ160, INDEX(Monsters[Stamina], $AT161))</f>
        <v>91</v>
      </c>
      <c r="AX161" s="18" cm="1">
        <f t="array" aca="1" ref="AX161" ca="1">IF(AND($AS161=$AS160, $CD160=""), CA160, INDEX(Monsters[Attack], $AT161))</f>
        <v>110</v>
      </c>
      <c r="AY161" s="18" cm="1">
        <f t="array" aca="1" ref="AY161" ca="1">IF(AND($AS161=$AS160, $CD160=""), CB160, INDEX(Monsters[Defense], $AT161))</f>
        <v>80</v>
      </c>
      <c r="AZ161" s="18" cm="1">
        <f t="array" aca="1" ref="AZ161" ca="1">IF(AND($AS161=$AS160, $CD160=""), CC160, INDEX(Monsters[Luck], $AT161))</f>
        <v>100</v>
      </c>
      <c r="BA161" cm="1">
        <f t="array" aca="1" ref="BA161" ca="1">IF(AT161=AT160, BA160, MATCH(INDEX(Monsters[Element], AT161), Elements, 0))</f>
        <v>4</v>
      </c>
      <c r="BB161" s="4" cm="1">
        <f t="array" aca="1" ref="BB161" ca="1">INDEX(Monsters[Chance to Use 2], AT161)</f>
        <v>0.25</v>
      </c>
      <c r="BC161" cm="1">
        <f t="array" aca="1" ref="BC161" ca="1">INDEX(Monsters[Ability 1 ID], AT161)</f>
        <v>1</v>
      </c>
      <c r="BD161" cm="1">
        <f t="array" aca="1" ref="BD161" ca="1">INDEX(Monsters[Ability 2 ID], AT161)</f>
        <v>2</v>
      </c>
      <c r="BE161" cm="1">
        <f t="array" aca="1" ref="BE161" ca="1">INDEX(Abilities[Stamina Cost], BC161)</f>
        <v>5</v>
      </c>
      <c r="BF161" cm="1">
        <f t="array" aca="1" ref="BF161" ca="1">INDEX(Abilities[Stamina Cost], BD161)</f>
        <v>3</v>
      </c>
      <c r="BG161">
        <f t="shared" ca="1" si="86"/>
        <v>2</v>
      </c>
      <c r="BH161">
        <f t="shared" ca="1" si="87"/>
        <v>3</v>
      </c>
      <c r="BI161">
        <f t="shared" ca="1" si="88"/>
        <v>5</v>
      </c>
      <c r="BJ161">
        <f t="shared" ca="1" si="89"/>
        <v>2</v>
      </c>
      <c r="BK161">
        <f t="shared" ca="1" si="90"/>
        <v>2</v>
      </c>
      <c r="BL161" s="18" cm="1">
        <f t="array" aca="1" ref="BL161" ca="1">INDEX(Abilities[Element ID], $BK161)</f>
        <v>1</v>
      </c>
      <c r="BM161" s="18" cm="1">
        <f t="array" aca="1" ref="BM161" ca="1">INDEX(Abilities[Stamina Cost], $BK161)</f>
        <v>3</v>
      </c>
      <c r="BN161" s="18" cm="1">
        <f t="array" aca="1" ref="BN161" ca="1">INDEX(Abilities[Min Damage], $BK161)</f>
        <v>8</v>
      </c>
      <c r="BO161" s="18" cm="1">
        <f t="array" aca="1" ref="BO161" ca="1">INDEX(Abilities[Max Damage], $BK161)</f>
        <v>13</v>
      </c>
      <c r="BP161" s="14">
        <f t="shared" ca="1" si="91"/>
        <v>11.204677978203479</v>
      </c>
      <c r="BQ161" t="str" cm="1">
        <f t="array" aca="1" ref="BQ161" ca="1">INDEX(Abilities[Special Effect], BK161)</f>
        <v>Sunder</v>
      </c>
      <c r="BR161" t="b" cm="1">
        <f t="array" aca="1" ref="BR161" ca="1">RAND() &lt;INDEX(Abilities[Effect Chance], BK161)*AZ161/100</f>
        <v>0</v>
      </c>
      <c r="BS161" t="str">
        <f t="shared" ca="1" si="92"/>
        <v/>
      </c>
      <c r="BT161" s="14">
        <f t="shared" ca="1" si="93"/>
        <v>11.204677978203479</v>
      </c>
      <c r="BU161" t="b">
        <f t="shared" ca="1" si="94"/>
        <v>1</v>
      </c>
      <c r="BV161" t="b">
        <f ca="1">AND(BU161, AS161=COUNTA(Parties[Opponent Party]))</f>
        <v>1</v>
      </c>
      <c r="BW161" s="14" cm="1">
        <f t="array" aca="1" ref="BW161" ca="1">INDEX(ElementMultiplier, AA161, BA161)*100/AY161</f>
        <v>1.5625</v>
      </c>
      <c r="BX161" s="18">
        <f t="shared" ca="1" si="68"/>
        <v>21</v>
      </c>
      <c r="BY161" s="18">
        <f t="shared" ca="1" si="69"/>
        <v>0</v>
      </c>
      <c r="BZ161" s="18">
        <f t="shared" ca="1" si="95"/>
        <v>88</v>
      </c>
      <c r="CA161" s="18">
        <f t="shared" ca="1" si="96"/>
        <v>110</v>
      </c>
      <c r="CB161" s="18">
        <f t="shared" ca="1" si="97"/>
        <v>80</v>
      </c>
      <c r="CC161" s="18">
        <f t="shared" ca="1" si="98"/>
        <v>100</v>
      </c>
      <c r="CD161" t="str">
        <f t="shared" ca="1" si="99"/>
        <v>Player</v>
      </c>
    </row>
    <row r="162" spans="8:82" x14ac:dyDescent="0.25">
      <c r="H162">
        <f t="shared" ca="1" si="70"/>
        <v>1</v>
      </c>
      <c r="I162" cm="1">
        <f t="array" aca="1" ref="I162" ca="1">IF(H162=H161, I161, INDEX(Parties[Player ID], H162))</f>
        <v>5</v>
      </c>
      <c r="J162" t="str" cm="1">
        <f t="array" aca="1" ref="J162" ca="1">IF(I162=I161,J161, INDEX(Monsters[Name], I162))</f>
        <v>Gunome</v>
      </c>
      <c r="K162" cm="1">
        <f t="array" aca="1" ref="K162" ca="1">IF(AND($H162=$H161, CD161=""), AN161, INDEX(Monsters[Health], $I162))</f>
        <v>55</v>
      </c>
      <c r="L162" cm="1">
        <f t="array" aca="1" ref="L162" ca="1">IF(AND($H162=$H161, $CD161=""), AO161, INDEX(Monsters[Stamina], $I162))</f>
        <v>110</v>
      </c>
      <c r="M162" s="18" cm="1">
        <f t="array" aca="1" ref="M162" ca="1">IF(AND($H162=$H161, $CD161=""), AP161, INDEX(Monsters[Attack], $I162))</f>
        <v>165</v>
      </c>
      <c r="N162" s="18" cm="1">
        <f t="array" aca="1" ref="N162" ca="1">IF(AND($H162=$H161, $CD161=""), AQ161, INDEX(Monsters[Defense], $I162))</f>
        <v>125</v>
      </c>
      <c r="O162" s="18" cm="1">
        <f t="array" aca="1" ref="O162" ca="1">IF(AND($H162=$H161, $CD161=""), AR161, INDEX(Monsters[Luck], $I162))</f>
        <v>110</v>
      </c>
      <c r="P162" cm="1">
        <f t="array" aca="1" ref="P162" ca="1">IF(I162=I161, P161, MATCH(INDEX(Monsters[Element], I162), Elements, 0))</f>
        <v>5</v>
      </c>
      <c r="Q162" s="4" cm="1">
        <f t="array" aca="1" ref="Q162" ca="1">INDEX(Monsters[Chance to Use 2], I162)</f>
        <v>0.4</v>
      </c>
      <c r="R162" cm="1">
        <f t="array" aca="1" ref="R162" ca="1">INDEX(Monsters[Ability 1 ID], I162)</f>
        <v>9</v>
      </c>
      <c r="S162" cm="1">
        <f t="array" aca="1" ref="S162" ca="1">INDEX(Monsters[Ability 2 ID], I162)</f>
        <v>10</v>
      </c>
      <c r="T162" cm="1">
        <f t="array" aca="1" ref="T162" ca="1">INDEX(Abilities[Stamina Cost], R162)</f>
        <v>5</v>
      </c>
      <c r="U162" cm="1">
        <f t="array" aca="1" ref="U162" ca="1">INDEX(Abilities[Stamina Cost], S162)</f>
        <v>12</v>
      </c>
      <c r="V162">
        <f t="shared" ca="1" si="71"/>
        <v>1</v>
      </c>
      <c r="W162">
        <f t="shared" ca="1" si="72"/>
        <v>5</v>
      </c>
      <c r="X162">
        <f t="shared" ca="1" si="73"/>
        <v>12</v>
      </c>
      <c r="Y162">
        <f t="shared" ca="1" si="74"/>
        <v>2</v>
      </c>
      <c r="Z162">
        <f t="shared" ca="1" si="75"/>
        <v>10</v>
      </c>
      <c r="AA162" s="18" cm="1">
        <f t="array" aca="1" ref="AA162" ca="1">INDEX(Abilities[Element ID], $Z162)</f>
        <v>5</v>
      </c>
      <c r="AB162" s="18" cm="1">
        <f t="array" aca="1" ref="AB162" ca="1">INDEX(Abilities[Stamina Cost], $Z162)</f>
        <v>12</v>
      </c>
      <c r="AC162" s="18" cm="1">
        <f t="array" aca="1" ref="AC162" ca="1">INDEX(Abilities[Min Damage], $Z162)</f>
        <v>4</v>
      </c>
      <c r="AD162" s="18" cm="1">
        <f t="array" aca="1" ref="AD162" ca="1">INDEX(Abilities[Max Damage], $Z162)</f>
        <v>10</v>
      </c>
      <c r="AE162" s="14">
        <f t="shared" ca="1" si="76"/>
        <v>9.9964108138573913</v>
      </c>
      <c r="AF162" t="str" cm="1">
        <f t="array" aca="1" ref="AF162" ca="1">INDEX(Abilities[Special Effect], Z162)</f>
        <v>Focus</v>
      </c>
      <c r="AG162" t="b" cm="1">
        <f t="array" aca="1" ref="AG162" ca="1">RAND() &lt;INDEX(Abilities[Effect Chance], Z162)*O162/100</f>
        <v>1</v>
      </c>
      <c r="AH162" t="str">
        <f t="shared" ca="1" si="77"/>
        <v>Focus</v>
      </c>
      <c r="AI162" s="14">
        <f t="shared" ca="1" si="78"/>
        <v>9.9964108138573913</v>
      </c>
      <c r="AJ162" t="b">
        <f t="shared" ca="1" si="79"/>
        <v>0</v>
      </c>
      <c r="AK162" t="b">
        <f ca="1">AND(AJ162, H162=COUNTA(Parties[Player Party]))</f>
        <v>0</v>
      </c>
      <c r="AL162" s="14" cm="1">
        <f t="array" aca="1" ref="AL162" ca="1">INDEX(ElementMultiplier, BL162, P162)*100/N162</f>
        <v>0.8</v>
      </c>
      <c r="AM162" s="14">
        <f t="shared" ca="1" si="67"/>
        <v>8</v>
      </c>
      <c r="AN162" s="18">
        <f t="shared" ca="1" si="80"/>
        <v>47</v>
      </c>
      <c r="AO162" s="18">
        <f t="shared" ca="1" si="81"/>
        <v>98</v>
      </c>
      <c r="AP162" s="18">
        <f t="shared" ca="1" si="82"/>
        <v>182</v>
      </c>
      <c r="AQ162" s="18">
        <f t="shared" ca="1" si="83"/>
        <v>125</v>
      </c>
      <c r="AR162" s="18">
        <f t="shared" ca="1" si="84"/>
        <v>110</v>
      </c>
      <c r="AS162">
        <f t="shared" ca="1" si="85"/>
        <v>1</v>
      </c>
      <c r="AT162" cm="1">
        <f t="array" aca="1" ref="AT162" ca="1">IF(AS162=AS161, AT161, INDEX(Parties[Opponent ID], AS162))</f>
        <v>12</v>
      </c>
      <c r="AU162" t="str" cm="1">
        <f t="array" aca="1" ref="AU162" ca="1">IF(AT162=AT161,AU161, INDEX(Monsters[Name], AT162))</f>
        <v>Gmooose</v>
      </c>
      <c r="AV162" cm="1">
        <f t="array" aca="1" ref="AV162" ca="1">IF(AND($AS162=$AS161, $CD161=""), BY161, INDEX(Monsters[Health], $AT162))</f>
        <v>185</v>
      </c>
      <c r="AW162" cm="1">
        <f t="array" aca="1" ref="AW162" ca="1">IF(AND($AS162=$AS161, $CD161=""), BZ161, INDEX(Monsters[Stamina], $AT162))</f>
        <v>135</v>
      </c>
      <c r="AX162" s="18" cm="1">
        <f t="array" aca="1" ref="AX162" ca="1">IF(AND($AS162=$AS161, $CD161=""), CA161, INDEX(Monsters[Attack], $AT162))</f>
        <v>70</v>
      </c>
      <c r="AY162" s="18" cm="1">
        <f t="array" aca="1" ref="AY162" ca="1">IF(AND($AS162=$AS161, $CD161=""), CB161, INDEX(Monsters[Defense], $AT162))</f>
        <v>115</v>
      </c>
      <c r="AZ162" s="18" cm="1">
        <f t="array" aca="1" ref="AZ162" ca="1">IF(AND($AS162=$AS161, $CD161=""), CC161, INDEX(Monsters[Luck], $AT162))</f>
        <v>100</v>
      </c>
      <c r="BA162" cm="1">
        <f t="array" aca="1" ref="BA162" ca="1">IF(AT162=AT161, BA161, MATCH(INDEX(Monsters[Element], AT162), Elements, 0))</f>
        <v>4</v>
      </c>
      <c r="BB162" s="4" cm="1">
        <f t="array" aca="1" ref="BB162" ca="1">INDEX(Monsters[Chance to Use 2], AT162)</f>
        <v>0.19999999999999996</v>
      </c>
      <c r="BC162" cm="1">
        <f t="array" aca="1" ref="BC162" ca="1">INDEX(Monsters[Ability 1 ID], AT162)</f>
        <v>3</v>
      </c>
      <c r="BD162" cm="1">
        <f t="array" aca="1" ref="BD162" ca="1">INDEX(Monsters[Ability 2 ID], AT162)</f>
        <v>2</v>
      </c>
      <c r="BE162" cm="1">
        <f t="array" aca="1" ref="BE162" ca="1">INDEX(Abilities[Stamina Cost], BC162)</f>
        <v>3</v>
      </c>
      <c r="BF162" cm="1">
        <f t="array" aca="1" ref="BF162" ca="1">INDEX(Abilities[Stamina Cost], BD162)</f>
        <v>3</v>
      </c>
      <c r="BG162">
        <f t="shared" ca="1" si="86"/>
        <v>1</v>
      </c>
      <c r="BH162">
        <f t="shared" ca="1" si="87"/>
        <v>3</v>
      </c>
      <c r="BI162">
        <f t="shared" ca="1" si="88"/>
        <v>3</v>
      </c>
      <c r="BJ162">
        <f t="shared" ca="1" si="89"/>
        <v>2</v>
      </c>
      <c r="BK162">
        <f t="shared" ca="1" si="90"/>
        <v>2</v>
      </c>
      <c r="BL162" s="18" cm="1">
        <f t="array" aca="1" ref="BL162" ca="1">INDEX(Abilities[Element ID], $BK162)</f>
        <v>1</v>
      </c>
      <c r="BM162" s="18" cm="1">
        <f t="array" aca="1" ref="BM162" ca="1">INDEX(Abilities[Stamina Cost], $BK162)</f>
        <v>3</v>
      </c>
      <c r="BN162" s="18" cm="1">
        <f t="array" aca="1" ref="BN162" ca="1">INDEX(Abilities[Min Damage], $BK162)</f>
        <v>8</v>
      </c>
      <c r="BO162" s="18" cm="1">
        <f t="array" aca="1" ref="BO162" ca="1">INDEX(Abilities[Max Damage], $BK162)</f>
        <v>13</v>
      </c>
      <c r="BP162" s="14">
        <f t="shared" ca="1" si="91"/>
        <v>7.5081676488079507</v>
      </c>
      <c r="BQ162" t="str" cm="1">
        <f t="array" aca="1" ref="BQ162" ca="1">INDEX(Abilities[Special Effect], BK162)</f>
        <v>Sunder</v>
      </c>
      <c r="BR162" t="b" cm="1">
        <f t="array" aca="1" ref="BR162" ca="1">RAND() &lt;INDEX(Abilities[Effect Chance], BK162)*AZ162/100</f>
        <v>0</v>
      </c>
      <c r="BS162" t="str">
        <f t="shared" ca="1" si="92"/>
        <v/>
      </c>
      <c r="BT162" s="14">
        <f t="shared" ca="1" si="93"/>
        <v>7.5081676488079507</v>
      </c>
      <c r="BU162" t="b">
        <f t="shared" ca="1" si="94"/>
        <v>0</v>
      </c>
      <c r="BV162" t="b">
        <f ca="1">AND(BU162, AS162=COUNTA(Parties[Opponent Party]))</f>
        <v>0</v>
      </c>
      <c r="BW162" s="14" cm="1">
        <f t="array" aca="1" ref="BW162" ca="1">INDEX(ElementMultiplier, AA162, BA162)*100/AY162</f>
        <v>1.3043478260869565</v>
      </c>
      <c r="BX162" s="18">
        <f t="shared" ca="1" si="68"/>
        <v>13</v>
      </c>
      <c r="BY162" s="18">
        <f t="shared" ca="1" si="69"/>
        <v>172</v>
      </c>
      <c r="BZ162" s="18">
        <f t="shared" ca="1" si="95"/>
        <v>132</v>
      </c>
      <c r="CA162" s="18">
        <f t="shared" ca="1" si="96"/>
        <v>70</v>
      </c>
      <c r="CB162" s="18">
        <f t="shared" ca="1" si="97"/>
        <v>115</v>
      </c>
      <c r="CC162" s="18">
        <f t="shared" ca="1" si="98"/>
        <v>100</v>
      </c>
      <c r="CD162" t="str">
        <f t="shared" ca="1" si="99"/>
        <v/>
      </c>
    </row>
    <row r="163" spans="8:82" x14ac:dyDescent="0.25">
      <c r="H163">
        <f t="shared" ca="1" si="70"/>
        <v>1</v>
      </c>
      <c r="I163" cm="1">
        <f t="array" aca="1" ref="I163" ca="1">IF(H163=H162, I162, INDEX(Parties[Player ID], H163))</f>
        <v>5</v>
      </c>
      <c r="J163" t="str" cm="1">
        <f t="array" aca="1" ref="J163" ca="1">IF(I163=I162,J162, INDEX(Monsters[Name], I163))</f>
        <v>Gunome</v>
      </c>
      <c r="K163" cm="1">
        <f t="array" aca="1" ref="K163" ca="1">IF(AND($H163=$H162, CD162=""), AN162, INDEX(Monsters[Health], $I163))</f>
        <v>47</v>
      </c>
      <c r="L163" cm="1">
        <f t="array" aca="1" ref="L163" ca="1">IF(AND($H163=$H162, $CD162=""), AO162, INDEX(Monsters[Stamina], $I163))</f>
        <v>98</v>
      </c>
      <c r="M163" s="18" cm="1">
        <f t="array" aca="1" ref="M163" ca="1">IF(AND($H163=$H162, $CD162=""), AP162, INDEX(Monsters[Attack], $I163))</f>
        <v>182</v>
      </c>
      <c r="N163" s="18" cm="1">
        <f t="array" aca="1" ref="N163" ca="1">IF(AND($H163=$H162, $CD162=""), AQ162, INDEX(Monsters[Defense], $I163))</f>
        <v>125</v>
      </c>
      <c r="O163" s="18" cm="1">
        <f t="array" aca="1" ref="O163" ca="1">IF(AND($H163=$H162, $CD162=""), AR162, INDEX(Monsters[Luck], $I163))</f>
        <v>110</v>
      </c>
      <c r="P163" cm="1">
        <f t="array" aca="1" ref="P163" ca="1">IF(I163=I162, P162, MATCH(INDEX(Monsters[Element], I163), Elements, 0))</f>
        <v>5</v>
      </c>
      <c r="Q163" s="4" cm="1">
        <f t="array" aca="1" ref="Q163" ca="1">INDEX(Monsters[Chance to Use 2], I163)</f>
        <v>0.4</v>
      </c>
      <c r="R163" cm="1">
        <f t="array" aca="1" ref="R163" ca="1">INDEX(Monsters[Ability 1 ID], I163)</f>
        <v>9</v>
      </c>
      <c r="S163" cm="1">
        <f t="array" aca="1" ref="S163" ca="1">INDEX(Monsters[Ability 2 ID], I163)</f>
        <v>10</v>
      </c>
      <c r="T163" cm="1">
        <f t="array" aca="1" ref="T163" ca="1">INDEX(Abilities[Stamina Cost], R163)</f>
        <v>5</v>
      </c>
      <c r="U163" cm="1">
        <f t="array" aca="1" ref="U163" ca="1">INDEX(Abilities[Stamina Cost], S163)</f>
        <v>12</v>
      </c>
      <c r="V163">
        <f t="shared" ca="1" si="71"/>
        <v>1</v>
      </c>
      <c r="W163">
        <f t="shared" ca="1" si="72"/>
        <v>5</v>
      </c>
      <c r="X163">
        <f t="shared" ca="1" si="73"/>
        <v>12</v>
      </c>
      <c r="Y163">
        <f t="shared" ca="1" si="74"/>
        <v>1</v>
      </c>
      <c r="Z163">
        <f t="shared" ca="1" si="75"/>
        <v>9</v>
      </c>
      <c r="AA163" s="18" cm="1">
        <f t="array" aca="1" ref="AA163" ca="1">INDEX(Abilities[Element ID], $Z163)</f>
        <v>5</v>
      </c>
      <c r="AB163" s="18" cm="1">
        <f t="array" aca="1" ref="AB163" ca="1">INDEX(Abilities[Stamina Cost], $Z163)</f>
        <v>5</v>
      </c>
      <c r="AC163" s="18" cm="1">
        <f t="array" aca="1" ref="AC163" ca="1">INDEX(Abilities[Min Damage], $Z163)</f>
        <v>11</v>
      </c>
      <c r="AD163" s="18" cm="1">
        <f t="array" aca="1" ref="AD163" ca="1">INDEX(Abilities[Max Damage], $Z163)</f>
        <v>16</v>
      </c>
      <c r="AE163" s="14">
        <f t="shared" ca="1" si="76"/>
        <v>25.428966383770739</v>
      </c>
      <c r="AF163" t="str" cm="1">
        <f t="array" aca="1" ref="AF163" ca="1">INDEX(Abilities[Special Effect], Z163)</f>
        <v>Vampire</v>
      </c>
      <c r="AG163" t="b" cm="1">
        <f t="array" aca="1" ref="AG163" ca="1">RAND() &lt;INDEX(Abilities[Effect Chance], Z163)*O163/100</f>
        <v>1</v>
      </c>
      <c r="AH163" t="str">
        <f t="shared" ca="1" si="77"/>
        <v>Vampire</v>
      </c>
      <c r="AI163" s="14">
        <f t="shared" ca="1" si="78"/>
        <v>25.428966383770739</v>
      </c>
      <c r="AJ163" t="b">
        <f t="shared" ca="1" si="79"/>
        <v>0</v>
      </c>
      <c r="AK163" t="b">
        <f ca="1">AND(AJ163, H163=COUNTA(Parties[Player Party]))</f>
        <v>0</v>
      </c>
      <c r="AL163" s="14" cm="1">
        <f t="array" aca="1" ref="AL163" ca="1">INDEX(ElementMultiplier, BL163, P163)*100/N163</f>
        <v>0.8</v>
      </c>
      <c r="AM163" s="14">
        <f t="shared" ca="1" si="67"/>
        <v>8</v>
      </c>
      <c r="AN163" s="18">
        <f t="shared" ca="1" si="80"/>
        <v>55.5</v>
      </c>
      <c r="AO163" s="18">
        <f t="shared" ca="1" si="81"/>
        <v>93</v>
      </c>
      <c r="AP163" s="18">
        <f t="shared" ca="1" si="82"/>
        <v>182</v>
      </c>
      <c r="AQ163" s="18">
        <f t="shared" ca="1" si="83"/>
        <v>113</v>
      </c>
      <c r="AR163" s="18">
        <f t="shared" ca="1" si="84"/>
        <v>110</v>
      </c>
      <c r="AS163">
        <f t="shared" ca="1" si="85"/>
        <v>1</v>
      </c>
      <c r="AT163" cm="1">
        <f t="array" aca="1" ref="AT163" ca="1">IF(AS163=AS162, AT162, INDEX(Parties[Opponent ID], AS163))</f>
        <v>12</v>
      </c>
      <c r="AU163" t="str" cm="1">
        <f t="array" aca="1" ref="AU163" ca="1">IF(AT163=AT162,AU162, INDEX(Monsters[Name], AT163))</f>
        <v>Gmooose</v>
      </c>
      <c r="AV163" cm="1">
        <f t="array" aca="1" ref="AV163" ca="1">IF(AND($AS163=$AS162, $CD162=""), BY162, INDEX(Monsters[Health], $AT163))</f>
        <v>172</v>
      </c>
      <c r="AW163" cm="1">
        <f t="array" aca="1" ref="AW163" ca="1">IF(AND($AS163=$AS162, $CD162=""), BZ162, INDEX(Monsters[Stamina], $AT163))</f>
        <v>132</v>
      </c>
      <c r="AX163" s="18" cm="1">
        <f t="array" aca="1" ref="AX163" ca="1">IF(AND($AS163=$AS162, $CD162=""), CA162, INDEX(Monsters[Attack], $AT163))</f>
        <v>70</v>
      </c>
      <c r="AY163" s="18" cm="1">
        <f t="array" aca="1" ref="AY163" ca="1">IF(AND($AS163=$AS162, $CD162=""), CB162, INDEX(Monsters[Defense], $AT163))</f>
        <v>115</v>
      </c>
      <c r="AZ163" s="18" cm="1">
        <f t="array" aca="1" ref="AZ163" ca="1">IF(AND($AS163=$AS162, $CD162=""), CC162, INDEX(Monsters[Luck], $AT163))</f>
        <v>100</v>
      </c>
      <c r="BA163" cm="1">
        <f t="array" aca="1" ref="BA163" ca="1">IF(AT163=AT162, BA162, MATCH(INDEX(Monsters[Element], AT163), Elements, 0))</f>
        <v>4</v>
      </c>
      <c r="BB163" s="4" cm="1">
        <f t="array" aca="1" ref="BB163" ca="1">INDEX(Monsters[Chance to Use 2], AT163)</f>
        <v>0.19999999999999996</v>
      </c>
      <c r="BC163" cm="1">
        <f t="array" aca="1" ref="BC163" ca="1">INDEX(Monsters[Ability 1 ID], AT163)</f>
        <v>3</v>
      </c>
      <c r="BD163" cm="1">
        <f t="array" aca="1" ref="BD163" ca="1">INDEX(Monsters[Ability 2 ID], AT163)</f>
        <v>2</v>
      </c>
      <c r="BE163" cm="1">
        <f t="array" aca="1" ref="BE163" ca="1">INDEX(Abilities[Stamina Cost], BC163)</f>
        <v>3</v>
      </c>
      <c r="BF163" cm="1">
        <f t="array" aca="1" ref="BF163" ca="1">INDEX(Abilities[Stamina Cost], BD163)</f>
        <v>3</v>
      </c>
      <c r="BG163">
        <f t="shared" ca="1" si="86"/>
        <v>1</v>
      </c>
      <c r="BH163">
        <f t="shared" ca="1" si="87"/>
        <v>3</v>
      </c>
      <c r="BI163">
        <f t="shared" ca="1" si="88"/>
        <v>3</v>
      </c>
      <c r="BJ163">
        <f t="shared" ca="1" si="89"/>
        <v>2</v>
      </c>
      <c r="BK163">
        <f t="shared" ca="1" si="90"/>
        <v>2</v>
      </c>
      <c r="BL163" s="18" cm="1">
        <f t="array" aca="1" ref="BL163" ca="1">INDEX(Abilities[Element ID], $BK163)</f>
        <v>1</v>
      </c>
      <c r="BM163" s="18" cm="1">
        <f t="array" aca="1" ref="BM163" ca="1">INDEX(Abilities[Stamina Cost], $BK163)</f>
        <v>3</v>
      </c>
      <c r="BN163" s="18" cm="1">
        <f t="array" aca="1" ref="BN163" ca="1">INDEX(Abilities[Min Damage], $BK163)</f>
        <v>8</v>
      </c>
      <c r="BO163" s="18" cm="1">
        <f t="array" aca="1" ref="BO163" ca="1">INDEX(Abilities[Max Damage], $BK163)</f>
        <v>13</v>
      </c>
      <c r="BP163" s="14">
        <f t="shared" ca="1" si="91"/>
        <v>8.0993120679781061</v>
      </c>
      <c r="BQ163" t="str" cm="1">
        <f t="array" aca="1" ref="BQ163" ca="1">INDEX(Abilities[Special Effect], BK163)</f>
        <v>Sunder</v>
      </c>
      <c r="BR163" t="b" cm="1">
        <f t="array" aca="1" ref="BR163" ca="1">RAND() &lt;INDEX(Abilities[Effect Chance], BK163)*AZ163/100</f>
        <v>1</v>
      </c>
      <c r="BS163" t="str">
        <f t="shared" ca="1" si="92"/>
        <v>Sunder</v>
      </c>
      <c r="BT163" s="14">
        <f t="shared" ca="1" si="93"/>
        <v>8.0993120679781061</v>
      </c>
      <c r="BU163" t="b">
        <f t="shared" ca="1" si="94"/>
        <v>0</v>
      </c>
      <c r="BV163" t="b">
        <f ca="1">AND(BU163, AS163=COUNTA(Parties[Opponent Party]))</f>
        <v>0</v>
      </c>
      <c r="BW163" s="14" cm="1">
        <f t="array" aca="1" ref="BW163" ca="1">INDEX(ElementMultiplier, AA163, BA163)*100/AY163</f>
        <v>1.3043478260869565</v>
      </c>
      <c r="BX163" s="18">
        <f t="shared" ca="1" si="68"/>
        <v>33</v>
      </c>
      <c r="BY163" s="18">
        <f t="shared" ca="1" si="69"/>
        <v>139</v>
      </c>
      <c r="BZ163" s="18">
        <f t="shared" ca="1" si="95"/>
        <v>129</v>
      </c>
      <c r="CA163" s="18">
        <f t="shared" ca="1" si="96"/>
        <v>70</v>
      </c>
      <c r="CB163" s="18">
        <f t="shared" ca="1" si="97"/>
        <v>115</v>
      </c>
      <c r="CC163" s="18">
        <f t="shared" ca="1" si="98"/>
        <v>100</v>
      </c>
      <c r="CD163" t="str">
        <f t="shared" ca="1" si="99"/>
        <v/>
      </c>
    </row>
    <row r="164" spans="8:82" x14ac:dyDescent="0.25">
      <c r="H164">
        <f t="shared" ca="1" si="70"/>
        <v>1</v>
      </c>
      <c r="I164" cm="1">
        <f t="array" aca="1" ref="I164" ca="1">IF(H164=H163, I163, INDEX(Parties[Player ID], H164))</f>
        <v>5</v>
      </c>
      <c r="J164" t="str" cm="1">
        <f t="array" aca="1" ref="J164" ca="1">IF(I164=I163,J163, INDEX(Monsters[Name], I164))</f>
        <v>Gunome</v>
      </c>
      <c r="K164" cm="1">
        <f t="array" aca="1" ref="K164" ca="1">IF(AND($H164=$H163, CD163=""), AN163, INDEX(Monsters[Health], $I164))</f>
        <v>55.5</v>
      </c>
      <c r="L164" cm="1">
        <f t="array" aca="1" ref="L164" ca="1">IF(AND($H164=$H163, $CD163=""), AO163, INDEX(Monsters[Stamina], $I164))</f>
        <v>93</v>
      </c>
      <c r="M164" s="18" cm="1">
        <f t="array" aca="1" ref="M164" ca="1">IF(AND($H164=$H163, $CD163=""), AP163, INDEX(Monsters[Attack], $I164))</f>
        <v>182</v>
      </c>
      <c r="N164" s="18" cm="1">
        <f t="array" aca="1" ref="N164" ca="1">IF(AND($H164=$H163, $CD163=""), AQ163, INDEX(Monsters[Defense], $I164))</f>
        <v>113</v>
      </c>
      <c r="O164" s="18" cm="1">
        <f t="array" aca="1" ref="O164" ca="1">IF(AND($H164=$H163, $CD163=""), AR163, INDEX(Monsters[Luck], $I164))</f>
        <v>110</v>
      </c>
      <c r="P164" cm="1">
        <f t="array" aca="1" ref="P164" ca="1">IF(I164=I163, P163, MATCH(INDEX(Monsters[Element], I164), Elements, 0))</f>
        <v>5</v>
      </c>
      <c r="Q164" s="4" cm="1">
        <f t="array" aca="1" ref="Q164" ca="1">INDEX(Monsters[Chance to Use 2], I164)</f>
        <v>0.4</v>
      </c>
      <c r="R164" cm="1">
        <f t="array" aca="1" ref="R164" ca="1">INDEX(Monsters[Ability 1 ID], I164)</f>
        <v>9</v>
      </c>
      <c r="S164" cm="1">
        <f t="array" aca="1" ref="S164" ca="1">INDEX(Monsters[Ability 2 ID], I164)</f>
        <v>10</v>
      </c>
      <c r="T164" cm="1">
        <f t="array" aca="1" ref="T164" ca="1">INDEX(Abilities[Stamina Cost], R164)</f>
        <v>5</v>
      </c>
      <c r="U164" cm="1">
        <f t="array" aca="1" ref="U164" ca="1">INDEX(Abilities[Stamina Cost], S164)</f>
        <v>12</v>
      </c>
      <c r="V164">
        <f t="shared" ca="1" si="71"/>
        <v>1</v>
      </c>
      <c r="W164">
        <f t="shared" ca="1" si="72"/>
        <v>5</v>
      </c>
      <c r="X164">
        <f t="shared" ca="1" si="73"/>
        <v>12</v>
      </c>
      <c r="Y164">
        <f t="shared" ca="1" si="74"/>
        <v>1</v>
      </c>
      <c r="Z164">
        <f t="shared" ca="1" si="75"/>
        <v>9</v>
      </c>
      <c r="AA164" s="18" cm="1">
        <f t="array" aca="1" ref="AA164" ca="1">INDEX(Abilities[Element ID], $Z164)</f>
        <v>5</v>
      </c>
      <c r="AB164" s="18" cm="1">
        <f t="array" aca="1" ref="AB164" ca="1">INDEX(Abilities[Stamina Cost], $Z164)</f>
        <v>5</v>
      </c>
      <c r="AC164" s="18" cm="1">
        <f t="array" aca="1" ref="AC164" ca="1">INDEX(Abilities[Min Damage], $Z164)</f>
        <v>11</v>
      </c>
      <c r="AD164" s="18" cm="1">
        <f t="array" aca="1" ref="AD164" ca="1">INDEX(Abilities[Max Damage], $Z164)</f>
        <v>16</v>
      </c>
      <c r="AE164" s="14">
        <f t="shared" ca="1" si="76"/>
        <v>23.924401717812362</v>
      </c>
      <c r="AF164" t="str" cm="1">
        <f t="array" aca="1" ref="AF164" ca="1">INDEX(Abilities[Special Effect], Z164)</f>
        <v>Vampire</v>
      </c>
      <c r="AG164" t="b" cm="1">
        <f t="array" aca="1" ref="AG164" ca="1">RAND() &lt;INDEX(Abilities[Effect Chance], Z164)*O164/100</f>
        <v>1</v>
      </c>
      <c r="AH164" t="str">
        <f t="shared" ca="1" si="77"/>
        <v>Vampire</v>
      </c>
      <c r="AI164" s="14">
        <f t="shared" ca="1" si="78"/>
        <v>23.924401717812362</v>
      </c>
      <c r="AJ164" t="b">
        <f t="shared" ca="1" si="79"/>
        <v>0</v>
      </c>
      <c r="AK164" t="b">
        <f ca="1">AND(AJ164, H164=COUNTA(Parties[Player Party]))</f>
        <v>0</v>
      </c>
      <c r="AL164" s="14" cm="1">
        <f t="array" aca="1" ref="AL164" ca="1">INDEX(ElementMultiplier, BL164, P164)*100/N164</f>
        <v>1.1061946902654867</v>
      </c>
      <c r="AM164" s="14">
        <f t="shared" ca="1" si="67"/>
        <v>4</v>
      </c>
      <c r="AN164" s="18">
        <f t="shared" ca="1" si="80"/>
        <v>67</v>
      </c>
      <c r="AO164" s="18">
        <f t="shared" ca="1" si="81"/>
        <v>88</v>
      </c>
      <c r="AP164" s="18">
        <f t="shared" ca="1" si="82"/>
        <v>182</v>
      </c>
      <c r="AQ164" s="18">
        <f t="shared" ca="1" si="83"/>
        <v>113</v>
      </c>
      <c r="AR164" s="18">
        <f t="shared" ca="1" si="84"/>
        <v>110</v>
      </c>
      <c r="AS164">
        <f t="shared" ca="1" si="85"/>
        <v>1</v>
      </c>
      <c r="AT164" cm="1">
        <f t="array" aca="1" ref="AT164" ca="1">IF(AS164=AS163, AT163, INDEX(Parties[Opponent ID], AS164))</f>
        <v>12</v>
      </c>
      <c r="AU164" t="str" cm="1">
        <f t="array" aca="1" ref="AU164" ca="1">IF(AT164=AT163,AU163, INDEX(Monsters[Name], AT164))</f>
        <v>Gmooose</v>
      </c>
      <c r="AV164" cm="1">
        <f t="array" aca="1" ref="AV164" ca="1">IF(AND($AS164=$AS163, $CD163=""), BY163, INDEX(Monsters[Health], $AT164))</f>
        <v>139</v>
      </c>
      <c r="AW164" cm="1">
        <f t="array" aca="1" ref="AW164" ca="1">IF(AND($AS164=$AS163, $CD163=""), BZ163, INDEX(Monsters[Stamina], $AT164))</f>
        <v>129</v>
      </c>
      <c r="AX164" s="18" cm="1">
        <f t="array" aca="1" ref="AX164" ca="1">IF(AND($AS164=$AS163, $CD163=""), CA163, INDEX(Monsters[Attack], $AT164))</f>
        <v>70</v>
      </c>
      <c r="AY164" s="18" cm="1">
        <f t="array" aca="1" ref="AY164" ca="1">IF(AND($AS164=$AS163, $CD163=""), CB163, INDEX(Monsters[Defense], $AT164))</f>
        <v>115</v>
      </c>
      <c r="AZ164" s="18" cm="1">
        <f t="array" aca="1" ref="AZ164" ca="1">IF(AND($AS164=$AS163, $CD163=""), CC163, INDEX(Monsters[Luck], $AT164))</f>
        <v>100</v>
      </c>
      <c r="BA164" cm="1">
        <f t="array" aca="1" ref="BA164" ca="1">IF(AT164=AT163, BA163, MATCH(INDEX(Monsters[Element], AT164), Elements, 0))</f>
        <v>4</v>
      </c>
      <c r="BB164" s="4" cm="1">
        <f t="array" aca="1" ref="BB164" ca="1">INDEX(Monsters[Chance to Use 2], AT164)</f>
        <v>0.19999999999999996</v>
      </c>
      <c r="BC164" cm="1">
        <f t="array" aca="1" ref="BC164" ca="1">INDEX(Monsters[Ability 1 ID], AT164)</f>
        <v>3</v>
      </c>
      <c r="BD164" cm="1">
        <f t="array" aca="1" ref="BD164" ca="1">INDEX(Monsters[Ability 2 ID], AT164)</f>
        <v>2</v>
      </c>
      <c r="BE164" cm="1">
        <f t="array" aca="1" ref="BE164" ca="1">INDEX(Abilities[Stamina Cost], BC164)</f>
        <v>3</v>
      </c>
      <c r="BF164" cm="1">
        <f t="array" aca="1" ref="BF164" ca="1">INDEX(Abilities[Stamina Cost], BD164)</f>
        <v>3</v>
      </c>
      <c r="BG164">
        <f t="shared" ca="1" si="86"/>
        <v>1</v>
      </c>
      <c r="BH164">
        <f t="shared" ca="1" si="87"/>
        <v>3</v>
      </c>
      <c r="BI164">
        <f t="shared" ca="1" si="88"/>
        <v>3</v>
      </c>
      <c r="BJ164">
        <f t="shared" ca="1" si="89"/>
        <v>1</v>
      </c>
      <c r="BK164">
        <f t="shared" ca="1" si="90"/>
        <v>3</v>
      </c>
      <c r="BL164" s="18" cm="1">
        <f t="array" aca="1" ref="BL164" ca="1">INDEX(Abilities[Element ID], $BK164)</f>
        <v>4</v>
      </c>
      <c r="BM164" s="18" cm="1">
        <f t="array" aca="1" ref="BM164" ca="1">INDEX(Abilities[Stamina Cost], $BK164)</f>
        <v>3</v>
      </c>
      <c r="BN164" s="18" cm="1">
        <f t="array" aca="1" ref="BN164" ca="1">INDEX(Abilities[Min Damage], $BK164)</f>
        <v>4</v>
      </c>
      <c r="BO164" s="18" cm="1">
        <f t="array" aca="1" ref="BO164" ca="1">INDEX(Abilities[Max Damage], $BK164)</f>
        <v>8</v>
      </c>
      <c r="BP164" s="14">
        <f t="shared" ca="1" si="91"/>
        <v>4.1116862760032564</v>
      </c>
      <c r="BQ164" t="str" cm="1">
        <f t="array" aca="1" ref="BQ164" ca="1">INDEX(Abilities[Special Effect], BK164)</f>
        <v>Fortify</v>
      </c>
      <c r="BR164" t="b" cm="1">
        <f t="array" aca="1" ref="BR164" ca="1">RAND() &lt;INDEX(Abilities[Effect Chance], BK164)*AZ164/100</f>
        <v>1</v>
      </c>
      <c r="BS164" t="str">
        <f t="shared" ca="1" si="92"/>
        <v>Fortify</v>
      </c>
      <c r="BT164" s="14">
        <f t="shared" ca="1" si="93"/>
        <v>4.1116862760032564</v>
      </c>
      <c r="BU164" t="b">
        <f t="shared" ca="1" si="94"/>
        <v>0</v>
      </c>
      <c r="BV164" t="b">
        <f ca="1">AND(BU164, AS164=COUNTA(Parties[Opponent Party]))</f>
        <v>0</v>
      </c>
      <c r="BW164" s="14" cm="1">
        <f t="array" aca="1" ref="BW164" ca="1">INDEX(ElementMultiplier, AA164, BA164)*100/AY164</f>
        <v>1.3043478260869565</v>
      </c>
      <c r="BX164" s="18">
        <f t="shared" ca="1" si="68"/>
        <v>31</v>
      </c>
      <c r="BY164" s="18">
        <f t="shared" ca="1" si="69"/>
        <v>108</v>
      </c>
      <c r="BZ164" s="18">
        <f t="shared" ca="1" si="95"/>
        <v>126</v>
      </c>
      <c r="CA164" s="18">
        <f t="shared" ca="1" si="96"/>
        <v>70</v>
      </c>
      <c r="CB164" s="18">
        <f t="shared" ca="1" si="97"/>
        <v>127</v>
      </c>
      <c r="CC164" s="18">
        <f t="shared" ca="1" si="98"/>
        <v>100</v>
      </c>
      <c r="CD164" t="str">
        <f t="shared" ca="1" si="99"/>
        <v/>
      </c>
    </row>
    <row r="165" spans="8:82" x14ac:dyDescent="0.25">
      <c r="H165">
        <f t="shared" ca="1" si="70"/>
        <v>1</v>
      </c>
      <c r="I165" cm="1">
        <f t="array" aca="1" ref="I165" ca="1">IF(H165=H164, I164, INDEX(Parties[Player ID], H165))</f>
        <v>5</v>
      </c>
      <c r="J165" t="str" cm="1">
        <f t="array" aca="1" ref="J165" ca="1">IF(I165=I164,J164, INDEX(Monsters[Name], I165))</f>
        <v>Gunome</v>
      </c>
      <c r="K165" cm="1">
        <f t="array" aca="1" ref="K165" ca="1">IF(AND($H165=$H164, CD164=""), AN164, INDEX(Monsters[Health], $I165))</f>
        <v>67</v>
      </c>
      <c r="L165" cm="1">
        <f t="array" aca="1" ref="L165" ca="1">IF(AND($H165=$H164, $CD164=""), AO164, INDEX(Monsters[Stamina], $I165))</f>
        <v>88</v>
      </c>
      <c r="M165" s="18" cm="1">
        <f t="array" aca="1" ref="M165" ca="1">IF(AND($H165=$H164, $CD164=""), AP164, INDEX(Monsters[Attack], $I165))</f>
        <v>182</v>
      </c>
      <c r="N165" s="18" cm="1">
        <f t="array" aca="1" ref="N165" ca="1">IF(AND($H165=$H164, $CD164=""), AQ164, INDEX(Monsters[Defense], $I165))</f>
        <v>113</v>
      </c>
      <c r="O165" s="18" cm="1">
        <f t="array" aca="1" ref="O165" ca="1">IF(AND($H165=$H164, $CD164=""), AR164, INDEX(Monsters[Luck], $I165))</f>
        <v>110</v>
      </c>
      <c r="P165" cm="1">
        <f t="array" aca="1" ref="P165" ca="1">IF(I165=I164, P164, MATCH(INDEX(Monsters[Element], I165), Elements, 0))</f>
        <v>5</v>
      </c>
      <c r="Q165" s="4" cm="1">
        <f t="array" aca="1" ref="Q165" ca="1">INDEX(Monsters[Chance to Use 2], I165)</f>
        <v>0.4</v>
      </c>
      <c r="R165" cm="1">
        <f t="array" aca="1" ref="R165" ca="1">INDEX(Monsters[Ability 1 ID], I165)</f>
        <v>9</v>
      </c>
      <c r="S165" cm="1">
        <f t="array" aca="1" ref="S165" ca="1">INDEX(Monsters[Ability 2 ID], I165)</f>
        <v>10</v>
      </c>
      <c r="T165" cm="1">
        <f t="array" aca="1" ref="T165" ca="1">INDEX(Abilities[Stamina Cost], R165)</f>
        <v>5</v>
      </c>
      <c r="U165" cm="1">
        <f t="array" aca="1" ref="U165" ca="1">INDEX(Abilities[Stamina Cost], S165)</f>
        <v>12</v>
      </c>
      <c r="V165">
        <f t="shared" ca="1" si="71"/>
        <v>1</v>
      </c>
      <c r="W165">
        <f t="shared" ca="1" si="72"/>
        <v>5</v>
      </c>
      <c r="X165">
        <f t="shared" ca="1" si="73"/>
        <v>12</v>
      </c>
      <c r="Y165">
        <f t="shared" ca="1" si="74"/>
        <v>1</v>
      </c>
      <c r="Z165">
        <f t="shared" ca="1" si="75"/>
        <v>9</v>
      </c>
      <c r="AA165" s="18" cm="1">
        <f t="array" aca="1" ref="AA165" ca="1">INDEX(Abilities[Element ID], $Z165)</f>
        <v>5</v>
      </c>
      <c r="AB165" s="18" cm="1">
        <f t="array" aca="1" ref="AB165" ca="1">INDEX(Abilities[Stamina Cost], $Z165)</f>
        <v>5</v>
      </c>
      <c r="AC165" s="18" cm="1">
        <f t="array" aca="1" ref="AC165" ca="1">INDEX(Abilities[Min Damage], $Z165)</f>
        <v>11</v>
      </c>
      <c r="AD165" s="18" cm="1">
        <f t="array" aca="1" ref="AD165" ca="1">INDEX(Abilities[Max Damage], $Z165)</f>
        <v>16</v>
      </c>
      <c r="AE165" s="14">
        <f t="shared" ca="1" si="76"/>
        <v>23.500928381270718</v>
      </c>
      <c r="AF165" t="str" cm="1">
        <f t="array" aca="1" ref="AF165" ca="1">INDEX(Abilities[Special Effect], Z165)</f>
        <v>Vampire</v>
      </c>
      <c r="AG165" t="b" cm="1">
        <f t="array" aca="1" ref="AG165" ca="1">RAND() &lt;INDEX(Abilities[Effect Chance], Z165)*O165/100</f>
        <v>1</v>
      </c>
      <c r="AH165" t="str">
        <f t="shared" ca="1" si="77"/>
        <v>Vampire</v>
      </c>
      <c r="AI165" s="14">
        <f t="shared" ca="1" si="78"/>
        <v>23.500928381270718</v>
      </c>
      <c r="AJ165" t="b">
        <f t="shared" ca="1" si="79"/>
        <v>0</v>
      </c>
      <c r="AK165" t="b">
        <f ca="1">AND(AJ165, H165=COUNTA(Parties[Player Party]))</f>
        <v>0</v>
      </c>
      <c r="AL165" s="14" cm="1">
        <f t="array" aca="1" ref="AL165" ca="1">INDEX(ElementMultiplier, BL165, P165)*100/N165</f>
        <v>1.1061946902654867</v>
      </c>
      <c r="AM165" s="14">
        <f t="shared" ca="1" si="67"/>
        <v>4</v>
      </c>
      <c r="AN165" s="18">
        <f t="shared" ca="1" si="80"/>
        <v>77</v>
      </c>
      <c r="AO165" s="18">
        <f t="shared" ca="1" si="81"/>
        <v>83</v>
      </c>
      <c r="AP165" s="18">
        <f t="shared" ca="1" si="82"/>
        <v>182</v>
      </c>
      <c r="AQ165" s="18">
        <f t="shared" ca="1" si="83"/>
        <v>113</v>
      </c>
      <c r="AR165" s="18">
        <f t="shared" ca="1" si="84"/>
        <v>110</v>
      </c>
      <c r="AS165">
        <f t="shared" ca="1" si="85"/>
        <v>1</v>
      </c>
      <c r="AT165" cm="1">
        <f t="array" aca="1" ref="AT165" ca="1">IF(AS165=AS164, AT164, INDEX(Parties[Opponent ID], AS165))</f>
        <v>12</v>
      </c>
      <c r="AU165" t="str" cm="1">
        <f t="array" aca="1" ref="AU165" ca="1">IF(AT165=AT164,AU164, INDEX(Monsters[Name], AT165))</f>
        <v>Gmooose</v>
      </c>
      <c r="AV165" cm="1">
        <f t="array" aca="1" ref="AV165" ca="1">IF(AND($AS165=$AS164, $CD164=""), BY164, INDEX(Monsters[Health], $AT165))</f>
        <v>108</v>
      </c>
      <c r="AW165" cm="1">
        <f t="array" aca="1" ref="AW165" ca="1">IF(AND($AS165=$AS164, $CD164=""), BZ164, INDEX(Monsters[Stamina], $AT165))</f>
        <v>126</v>
      </c>
      <c r="AX165" s="18" cm="1">
        <f t="array" aca="1" ref="AX165" ca="1">IF(AND($AS165=$AS164, $CD164=""), CA164, INDEX(Monsters[Attack], $AT165))</f>
        <v>70</v>
      </c>
      <c r="AY165" s="18" cm="1">
        <f t="array" aca="1" ref="AY165" ca="1">IF(AND($AS165=$AS164, $CD164=""), CB164, INDEX(Monsters[Defense], $AT165))</f>
        <v>127</v>
      </c>
      <c r="AZ165" s="18" cm="1">
        <f t="array" aca="1" ref="AZ165" ca="1">IF(AND($AS165=$AS164, $CD164=""), CC164, INDEX(Monsters[Luck], $AT165))</f>
        <v>100</v>
      </c>
      <c r="BA165" cm="1">
        <f t="array" aca="1" ref="BA165" ca="1">IF(AT165=AT164, BA164, MATCH(INDEX(Monsters[Element], AT165), Elements, 0))</f>
        <v>4</v>
      </c>
      <c r="BB165" s="4" cm="1">
        <f t="array" aca="1" ref="BB165" ca="1">INDEX(Monsters[Chance to Use 2], AT165)</f>
        <v>0.19999999999999996</v>
      </c>
      <c r="BC165" cm="1">
        <f t="array" aca="1" ref="BC165" ca="1">INDEX(Monsters[Ability 1 ID], AT165)</f>
        <v>3</v>
      </c>
      <c r="BD165" cm="1">
        <f t="array" aca="1" ref="BD165" ca="1">INDEX(Monsters[Ability 2 ID], AT165)</f>
        <v>2</v>
      </c>
      <c r="BE165" cm="1">
        <f t="array" aca="1" ref="BE165" ca="1">INDEX(Abilities[Stamina Cost], BC165)</f>
        <v>3</v>
      </c>
      <c r="BF165" cm="1">
        <f t="array" aca="1" ref="BF165" ca="1">INDEX(Abilities[Stamina Cost], BD165)</f>
        <v>3</v>
      </c>
      <c r="BG165">
        <f t="shared" ca="1" si="86"/>
        <v>1</v>
      </c>
      <c r="BH165">
        <f t="shared" ca="1" si="87"/>
        <v>3</v>
      </c>
      <c r="BI165">
        <f t="shared" ca="1" si="88"/>
        <v>3</v>
      </c>
      <c r="BJ165">
        <f t="shared" ca="1" si="89"/>
        <v>1</v>
      </c>
      <c r="BK165">
        <f t="shared" ca="1" si="90"/>
        <v>3</v>
      </c>
      <c r="BL165" s="18" cm="1">
        <f t="array" aca="1" ref="BL165" ca="1">INDEX(Abilities[Element ID], $BK165)</f>
        <v>4</v>
      </c>
      <c r="BM165" s="18" cm="1">
        <f t="array" aca="1" ref="BM165" ca="1">INDEX(Abilities[Stamina Cost], $BK165)</f>
        <v>3</v>
      </c>
      <c r="BN165" s="18" cm="1">
        <f t="array" aca="1" ref="BN165" ca="1">INDEX(Abilities[Min Damage], $BK165)</f>
        <v>4</v>
      </c>
      <c r="BO165" s="18" cm="1">
        <f t="array" aca="1" ref="BO165" ca="1">INDEX(Abilities[Max Damage], $BK165)</f>
        <v>8</v>
      </c>
      <c r="BP165" s="14">
        <f t="shared" ca="1" si="91"/>
        <v>3.7433063240562587</v>
      </c>
      <c r="BQ165" t="str" cm="1">
        <f t="array" aca="1" ref="BQ165" ca="1">INDEX(Abilities[Special Effect], BK165)</f>
        <v>Fortify</v>
      </c>
      <c r="BR165" t="b" cm="1">
        <f t="array" aca="1" ref="BR165" ca="1">RAND() &lt;INDEX(Abilities[Effect Chance], BK165)*AZ165/100</f>
        <v>1</v>
      </c>
      <c r="BS165" t="str">
        <f t="shared" ca="1" si="92"/>
        <v>Fortify</v>
      </c>
      <c r="BT165" s="14">
        <f t="shared" ca="1" si="93"/>
        <v>3.7433063240562587</v>
      </c>
      <c r="BU165" t="b">
        <f t="shared" ca="1" si="94"/>
        <v>0</v>
      </c>
      <c r="BV165" t="b">
        <f ca="1">AND(BU165, AS165=COUNTA(Parties[Opponent Party]))</f>
        <v>0</v>
      </c>
      <c r="BW165" s="14" cm="1">
        <f t="array" aca="1" ref="BW165" ca="1">INDEX(ElementMultiplier, AA165, BA165)*100/AY165</f>
        <v>1.1811023622047243</v>
      </c>
      <c r="BX165" s="18">
        <f t="shared" ca="1" si="68"/>
        <v>28</v>
      </c>
      <c r="BY165" s="18">
        <f t="shared" ca="1" si="69"/>
        <v>80</v>
      </c>
      <c r="BZ165" s="18">
        <f t="shared" ca="1" si="95"/>
        <v>123</v>
      </c>
      <c r="CA165" s="18">
        <f t="shared" ca="1" si="96"/>
        <v>70</v>
      </c>
      <c r="CB165" s="18">
        <f t="shared" ca="1" si="97"/>
        <v>140</v>
      </c>
      <c r="CC165" s="18">
        <f t="shared" ca="1" si="98"/>
        <v>100</v>
      </c>
      <c r="CD165" t="str">
        <f t="shared" ca="1" si="99"/>
        <v/>
      </c>
    </row>
    <row r="166" spans="8:82" x14ac:dyDescent="0.25">
      <c r="H166">
        <f t="shared" ca="1" si="70"/>
        <v>1</v>
      </c>
      <c r="I166" cm="1">
        <f t="array" aca="1" ref="I166" ca="1">IF(H166=H165, I165, INDEX(Parties[Player ID], H166))</f>
        <v>5</v>
      </c>
      <c r="J166" t="str" cm="1">
        <f t="array" aca="1" ref="J166" ca="1">IF(I166=I165,J165, INDEX(Monsters[Name], I166))</f>
        <v>Gunome</v>
      </c>
      <c r="K166" cm="1">
        <f t="array" aca="1" ref="K166" ca="1">IF(AND($H166=$H165, CD165=""), AN165, INDEX(Monsters[Health], $I166))</f>
        <v>77</v>
      </c>
      <c r="L166" cm="1">
        <f t="array" aca="1" ref="L166" ca="1">IF(AND($H166=$H165, $CD165=""), AO165, INDEX(Monsters[Stamina], $I166))</f>
        <v>83</v>
      </c>
      <c r="M166" s="18" cm="1">
        <f t="array" aca="1" ref="M166" ca="1">IF(AND($H166=$H165, $CD165=""), AP165, INDEX(Monsters[Attack], $I166))</f>
        <v>182</v>
      </c>
      <c r="N166" s="18" cm="1">
        <f t="array" aca="1" ref="N166" ca="1">IF(AND($H166=$H165, $CD165=""), AQ165, INDEX(Monsters[Defense], $I166))</f>
        <v>113</v>
      </c>
      <c r="O166" s="18" cm="1">
        <f t="array" aca="1" ref="O166" ca="1">IF(AND($H166=$H165, $CD165=""), AR165, INDEX(Monsters[Luck], $I166))</f>
        <v>110</v>
      </c>
      <c r="P166" cm="1">
        <f t="array" aca="1" ref="P166" ca="1">IF(I166=I165, P165, MATCH(INDEX(Monsters[Element], I166), Elements, 0))</f>
        <v>5</v>
      </c>
      <c r="Q166" s="4" cm="1">
        <f t="array" aca="1" ref="Q166" ca="1">INDEX(Monsters[Chance to Use 2], I166)</f>
        <v>0.4</v>
      </c>
      <c r="R166" cm="1">
        <f t="array" aca="1" ref="R166" ca="1">INDEX(Monsters[Ability 1 ID], I166)</f>
        <v>9</v>
      </c>
      <c r="S166" cm="1">
        <f t="array" aca="1" ref="S166" ca="1">INDEX(Monsters[Ability 2 ID], I166)</f>
        <v>10</v>
      </c>
      <c r="T166" cm="1">
        <f t="array" aca="1" ref="T166" ca="1">INDEX(Abilities[Stamina Cost], R166)</f>
        <v>5</v>
      </c>
      <c r="U166" cm="1">
        <f t="array" aca="1" ref="U166" ca="1">INDEX(Abilities[Stamina Cost], S166)</f>
        <v>12</v>
      </c>
      <c r="V166">
        <f t="shared" ca="1" si="71"/>
        <v>1</v>
      </c>
      <c r="W166">
        <f t="shared" ca="1" si="72"/>
        <v>5</v>
      </c>
      <c r="X166">
        <f t="shared" ca="1" si="73"/>
        <v>12</v>
      </c>
      <c r="Y166">
        <f t="shared" ca="1" si="74"/>
        <v>1</v>
      </c>
      <c r="Z166">
        <f t="shared" ca="1" si="75"/>
        <v>9</v>
      </c>
      <c r="AA166" s="18" cm="1">
        <f t="array" aca="1" ref="AA166" ca="1">INDEX(Abilities[Element ID], $Z166)</f>
        <v>5</v>
      </c>
      <c r="AB166" s="18" cm="1">
        <f t="array" aca="1" ref="AB166" ca="1">INDEX(Abilities[Stamina Cost], $Z166)</f>
        <v>5</v>
      </c>
      <c r="AC166" s="18" cm="1">
        <f t="array" aca="1" ref="AC166" ca="1">INDEX(Abilities[Min Damage], $Z166)</f>
        <v>11</v>
      </c>
      <c r="AD166" s="18" cm="1">
        <f t="array" aca="1" ref="AD166" ca="1">INDEX(Abilities[Max Damage], $Z166)</f>
        <v>16</v>
      </c>
      <c r="AE166" s="14">
        <f t="shared" ca="1" si="76"/>
        <v>24.483333550170155</v>
      </c>
      <c r="AF166" t="str" cm="1">
        <f t="array" aca="1" ref="AF166" ca="1">INDEX(Abilities[Special Effect], Z166)</f>
        <v>Vampire</v>
      </c>
      <c r="AG166" t="b" cm="1">
        <f t="array" aca="1" ref="AG166" ca="1">RAND() &lt;INDEX(Abilities[Effect Chance], Z166)*O166/100</f>
        <v>0</v>
      </c>
      <c r="AH166" t="str">
        <f t="shared" ca="1" si="77"/>
        <v/>
      </c>
      <c r="AI166" s="14">
        <f t="shared" ca="1" si="78"/>
        <v>24.483333550170155</v>
      </c>
      <c r="AJ166" t="b">
        <f t="shared" ca="1" si="79"/>
        <v>0</v>
      </c>
      <c r="AK166" t="b">
        <f ca="1">AND(AJ166, H166=COUNTA(Parties[Player Party]))</f>
        <v>0</v>
      </c>
      <c r="AL166" s="14" cm="1">
        <f t="array" aca="1" ref="AL166" ca="1">INDEX(ElementMultiplier, BL166, P166)*100/N166</f>
        <v>1.1061946902654867</v>
      </c>
      <c r="AM166" s="14">
        <f t="shared" ca="1" si="67"/>
        <v>5</v>
      </c>
      <c r="AN166" s="18">
        <f t="shared" ca="1" si="80"/>
        <v>72</v>
      </c>
      <c r="AO166" s="18">
        <f t="shared" ca="1" si="81"/>
        <v>78</v>
      </c>
      <c r="AP166" s="18">
        <f t="shared" ca="1" si="82"/>
        <v>182</v>
      </c>
      <c r="AQ166" s="18">
        <f t="shared" ca="1" si="83"/>
        <v>113</v>
      </c>
      <c r="AR166" s="18">
        <f t="shared" ca="1" si="84"/>
        <v>110</v>
      </c>
      <c r="AS166">
        <f t="shared" ca="1" si="85"/>
        <v>1</v>
      </c>
      <c r="AT166" cm="1">
        <f t="array" aca="1" ref="AT166" ca="1">IF(AS166=AS165, AT165, INDEX(Parties[Opponent ID], AS166))</f>
        <v>12</v>
      </c>
      <c r="AU166" t="str" cm="1">
        <f t="array" aca="1" ref="AU166" ca="1">IF(AT166=AT165,AU165, INDEX(Monsters[Name], AT166))</f>
        <v>Gmooose</v>
      </c>
      <c r="AV166" cm="1">
        <f t="array" aca="1" ref="AV166" ca="1">IF(AND($AS166=$AS165, $CD165=""), BY165, INDEX(Monsters[Health], $AT166))</f>
        <v>80</v>
      </c>
      <c r="AW166" cm="1">
        <f t="array" aca="1" ref="AW166" ca="1">IF(AND($AS166=$AS165, $CD165=""), BZ165, INDEX(Monsters[Stamina], $AT166))</f>
        <v>123</v>
      </c>
      <c r="AX166" s="18" cm="1">
        <f t="array" aca="1" ref="AX166" ca="1">IF(AND($AS166=$AS165, $CD165=""), CA165, INDEX(Monsters[Attack], $AT166))</f>
        <v>70</v>
      </c>
      <c r="AY166" s="18" cm="1">
        <f t="array" aca="1" ref="AY166" ca="1">IF(AND($AS166=$AS165, $CD165=""), CB165, INDEX(Monsters[Defense], $AT166))</f>
        <v>140</v>
      </c>
      <c r="AZ166" s="18" cm="1">
        <f t="array" aca="1" ref="AZ166" ca="1">IF(AND($AS166=$AS165, $CD165=""), CC165, INDEX(Monsters[Luck], $AT166))</f>
        <v>100</v>
      </c>
      <c r="BA166" cm="1">
        <f t="array" aca="1" ref="BA166" ca="1">IF(AT166=AT165, BA165, MATCH(INDEX(Monsters[Element], AT166), Elements, 0))</f>
        <v>4</v>
      </c>
      <c r="BB166" s="4" cm="1">
        <f t="array" aca="1" ref="BB166" ca="1">INDEX(Monsters[Chance to Use 2], AT166)</f>
        <v>0.19999999999999996</v>
      </c>
      <c r="BC166" cm="1">
        <f t="array" aca="1" ref="BC166" ca="1">INDEX(Monsters[Ability 1 ID], AT166)</f>
        <v>3</v>
      </c>
      <c r="BD166" cm="1">
        <f t="array" aca="1" ref="BD166" ca="1">INDEX(Monsters[Ability 2 ID], AT166)</f>
        <v>2</v>
      </c>
      <c r="BE166" cm="1">
        <f t="array" aca="1" ref="BE166" ca="1">INDEX(Abilities[Stamina Cost], BC166)</f>
        <v>3</v>
      </c>
      <c r="BF166" cm="1">
        <f t="array" aca="1" ref="BF166" ca="1">INDEX(Abilities[Stamina Cost], BD166)</f>
        <v>3</v>
      </c>
      <c r="BG166">
        <f t="shared" ca="1" si="86"/>
        <v>1</v>
      </c>
      <c r="BH166">
        <f t="shared" ca="1" si="87"/>
        <v>3</v>
      </c>
      <c r="BI166">
        <f t="shared" ca="1" si="88"/>
        <v>3</v>
      </c>
      <c r="BJ166">
        <f t="shared" ca="1" si="89"/>
        <v>1</v>
      </c>
      <c r="BK166">
        <f t="shared" ca="1" si="90"/>
        <v>3</v>
      </c>
      <c r="BL166" s="18" cm="1">
        <f t="array" aca="1" ref="BL166" ca="1">INDEX(Abilities[Element ID], $BK166)</f>
        <v>4</v>
      </c>
      <c r="BM166" s="18" cm="1">
        <f t="array" aca="1" ref="BM166" ca="1">INDEX(Abilities[Stamina Cost], $BK166)</f>
        <v>3</v>
      </c>
      <c r="BN166" s="18" cm="1">
        <f t="array" aca="1" ref="BN166" ca="1">INDEX(Abilities[Min Damage], $BK166)</f>
        <v>4</v>
      </c>
      <c r="BO166" s="18" cm="1">
        <f t="array" aca="1" ref="BO166" ca="1">INDEX(Abilities[Max Damage], $BK166)</f>
        <v>8</v>
      </c>
      <c r="BP166" s="14">
        <f t="shared" ca="1" si="91"/>
        <v>4.5302521081025926</v>
      </c>
      <c r="BQ166" t="str" cm="1">
        <f t="array" aca="1" ref="BQ166" ca="1">INDEX(Abilities[Special Effect], BK166)</f>
        <v>Fortify</v>
      </c>
      <c r="BR166" t="b" cm="1">
        <f t="array" aca="1" ref="BR166" ca="1">RAND() &lt;INDEX(Abilities[Effect Chance], BK166)*AZ166/100</f>
        <v>1</v>
      </c>
      <c r="BS166" t="str">
        <f t="shared" ca="1" si="92"/>
        <v>Fortify</v>
      </c>
      <c r="BT166" s="14">
        <f t="shared" ca="1" si="93"/>
        <v>4.5302521081025926</v>
      </c>
      <c r="BU166" t="b">
        <f t="shared" ca="1" si="94"/>
        <v>0</v>
      </c>
      <c r="BV166" t="b">
        <f ca="1">AND(BU166, AS166=COUNTA(Parties[Opponent Party]))</f>
        <v>0</v>
      </c>
      <c r="BW166" s="14" cm="1">
        <f t="array" aca="1" ref="BW166" ca="1">INDEX(ElementMultiplier, AA166, BA166)*100/AY166</f>
        <v>1.0714285714285714</v>
      </c>
      <c r="BX166" s="18">
        <f t="shared" ca="1" si="68"/>
        <v>26</v>
      </c>
      <c r="BY166" s="18">
        <f t="shared" ca="1" si="69"/>
        <v>54</v>
      </c>
      <c r="BZ166" s="18">
        <f t="shared" ca="1" si="95"/>
        <v>120</v>
      </c>
      <c r="CA166" s="18">
        <f t="shared" ca="1" si="96"/>
        <v>70</v>
      </c>
      <c r="CB166" s="18">
        <f t="shared" ca="1" si="97"/>
        <v>154</v>
      </c>
      <c r="CC166" s="18">
        <f t="shared" ca="1" si="98"/>
        <v>100</v>
      </c>
      <c r="CD166" t="str">
        <f t="shared" ca="1" si="99"/>
        <v/>
      </c>
    </row>
    <row r="167" spans="8:82" x14ac:dyDescent="0.25">
      <c r="H167">
        <f t="shared" ca="1" si="70"/>
        <v>1</v>
      </c>
      <c r="I167" cm="1">
        <f t="array" aca="1" ref="I167" ca="1">IF(H167=H166, I166, INDEX(Parties[Player ID], H167))</f>
        <v>5</v>
      </c>
      <c r="J167" t="str" cm="1">
        <f t="array" aca="1" ref="J167" ca="1">IF(I167=I166,J166, INDEX(Monsters[Name], I167))</f>
        <v>Gunome</v>
      </c>
      <c r="K167" cm="1">
        <f t="array" aca="1" ref="K167" ca="1">IF(AND($H167=$H166, CD166=""), AN166, INDEX(Monsters[Health], $I167))</f>
        <v>72</v>
      </c>
      <c r="L167" cm="1">
        <f t="array" aca="1" ref="L167" ca="1">IF(AND($H167=$H166, $CD166=""), AO166, INDEX(Monsters[Stamina], $I167))</f>
        <v>78</v>
      </c>
      <c r="M167" s="18" cm="1">
        <f t="array" aca="1" ref="M167" ca="1">IF(AND($H167=$H166, $CD166=""), AP166, INDEX(Monsters[Attack], $I167))</f>
        <v>182</v>
      </c>
      <c r="N167" s="18" cm="1">
        <f t="array" aca="1" ref="N167" ca="1">IF(AND($H167=$H166, $CD166=""), AQ166, INDEX(Monsters[Defense], $I167))</f>
        <v>113</v>
      </c>
      <c r="O167" s="18" cm="1">
        <f t="array" aca="1" ref="O167" ca="1">IF(AND($H167=$H166, $CD166=""), AR166, INDEX(Monsters[Luck], $I167))</f>
        <v>110</v>
      </c>
      <c r="P167" cm="1">
        <f t="array" aca="1" ref="P167" ca="1">IF(I167=I166, P166, MATCH(INDEX(Monsters[Element], I167), Elements, 0))</f>
        <v>5</v>
      </c>
      <c r="Q167" s="4" cm="1">
        <f t="array" aca="1" ref="Q167" ca="1">INDEX(Monsters[Chance to Use 2], I167)</f>
        <v>0.4</v>
      </c>
      <c r="R167" cm="1">
        <f t="array" aca="1" ref="R167" ca="1">INDEX(Monsters[Ability 1 ID], I167)</f>
        <v>9</v>
      </c>
      <c r="S167" cm="1">
        <f t="array" aca="1" ref="S167" ca="1">INDEX(Monsters[Ability 2 ID], I167)</f>
        <v>10</v>
      </c>
      <c r="T167" cm="1">
        <f t="array" aca="1" ref="T167" ca="1">INDEX(Abilities[Stamina Cost], R167)</f>
        <v>5</v>
      </c>
      <c r="U167" cm="1">
        <f t="array" aca="1" ref="U167" ca="1">INDEX(Abilities[Stamina Cost], S167)</f>
        <v>12</v>
      </c>
      <c r="V167">
        <f t="shared" ca="1" si="71"/>
        <v>1</v>
      </c>
      <c r="W167">
        <f t="shared" ca="1" si="72"/>
        <v>5</v>
      </c>
      <c r="X167">
        <f t="shared" ca="1" si="73"/>
        <v>12</v>
      </c>
      <c r="Y167">
        <f t="shared" ca="1" si="74"/>
        <v>1</v>
      </c>
      <c r="Z167">
        <f t="shared" ca="1" si="75"/>
        <v>9</v>
      </c>
      <c r="AA167" s="18" cm="1">
        <f t="array" aca="1" ref="AA167" ca="1">INDEX(Abilities[Element ID], $Z167)</f>
        <v>5</v>
      </c>
      <c r="AB167" s="18" cm="1">
        <f t="array" aca="1" ref="AB167" ca="1">INDEX(Abilities[Stamina Cost], $Z167)</f>
        <v>5</v>
      </c>
      <c r="AC167" s="18" cm="1">
        <f t="array" aca="1" ref="AC167" ca="1">INDEX(Abilities[Min Damage], $Z167)</f>
        <v>11</v>
      </c>
      <c r="AD167" s="18" cm="1">
        <f t="array" aca="1" ref="AD167" ca="1">INDEX(Abilities[Max Damage], $Z167)</f>
        <v>16</v>
      </c>
      <c r="AE167" s="14">
        <f t="shared" ca="1" si="76"/>
        <v>23.182863169478878</v>
      </c>
      <c r="AF167" t="str" cm="1">
        <f t="array" aca="1" ref="AF167" ca="1">INDEX(Abilities[Special Effect], Z167)</f>
        <v>Vampire</v>
      </c>
      <c r="AG167" t="b" cm="1">
        <f t="array" aca="1" ref="AG167" ca="1">RAND() &lt;INDEX(Abilities[Effect Chance], Z167)*O167/100</f>
        <v>1</v>
      </c>
      <c r="AH167" t="str">
        <f t="shared" ca="1" si="77"/>
        <v>Vampire</v>
      </c>
      <c r="AI167" s="14">
        <f t="shared" ca="1" si="78"/>
        <v>23.182863169478878</v>
      </c>
      <c r="AJ167" t="b">
        <f t="shared" ca="1" si="79"/>
        <v>0</v>
      </c>
      <c r="AK167" t="b">
        <f ca="1">AND(AJ167, H167=COUNTA(Parties[Player Party]))</f>
        <v>0</v>
      </c>
      <c r="AL167" s="14" cm="1">
        <f t="array" aca="1" ref="AL167" ca="1">INDEX(ElementMultiplier, BL167, P167)*100/N167</f>
        <v>1.1061946902654867</v>
      </c>
      <c r="AM167" s="14">
        <f t="shared" ca="1" si="67"/>
        <v>4</v>
      </c>
      <c r="AN167" s="18">
        <f t="shared" ca="1" si="80"/>
        <v>79.5</v>
      </c>
      <c r="AO167" s="18">
        <f t="shared" ca="1" si="81"/>
        <v>73</v>
      </c>
      <c r="AP167" s="18">
        <f t="shared" ca="1" si="82"/>
        <v>182</v>
      </c>
      <c r="AQ167" s="18">
        <f t="shared" ca="1" si="83"/>
        <v>113</v>
      </c>
      <c r="AR167" s="18">
        <f t="shared" ca="1" si="84"/>
        <v>110</v>
      </c>
      <c r="AS167">
        <f t="shared" ca="1" si="85"/>
        <v>1</v>
      </c>
      <c r="AT167" cm="1">
        <f t="array" aca="1" ref="AT167" ca="1">IF(AS167=AS166, AT166, INDEX(Parties[Opponent ID], AS167))</f>
        <v>12</v>
      </c>
      <c r="AU167" t="str" cm="1">
        <f t="array" aca="1" ref="AU167" ca="1">IF(AT167=AT166,AU166, INDEX(Monsters[Name], AT167))</f>
        <v>Gmooose</v>
      </c>
      <c r="AV167" cm="1">
        <f t="array" aca="1" ref="AV167" ca="1">IF(AND($AS167=$AS166, $CD166=""), BY166, INDEX(Monsters[Health], $AT167))</f>
        <v>54</v>
      </c>
      <c r="AW167" cm="1">
        <f t="array" aca="1" ref="AW167" ca="1">IF(AND($AS167=$AS166, $CD166=""), BZ166, INDEX(Monsters[Stamina], $AT167))</f>
        <v>120</v>
      </c>
      <c r="AX167" s="18" cm="1">
        <f t="array" aca="1" ref="AX167" ca="1">IF(AND($AS167=$AS166, $CD166=""), CA166, INDEX(Monsters[Attack], $AT167))</f>
        <v>70</v>
      </c>
      <c r="AY167" s="18" cm="1">
        <f t="array" aca="1" ref="AY167" ca="1">IF(AND($AS167=$AS166, $CD166=""), CB166, INDEX(Monsters[Defense], $AT167))</f>
        <v>154</v>
      </c>
      <c r="AZ167" s="18" cm="1">
        <f t="array" aca="1" ref="AZ167" ca="1">IF(AND($AS167=$AS166, $CD166=""), CC166, INDEX(Monsters[Luck], $AT167))</f>
        <v>100</v>
      </c>
      <c r="BA167" cm="1">
        <f t="array" aca="1" ref="BA167" ca="1">IF(AT167=AT166, BA166, MATCH(INDEX(Monsters[Element], AT167), Elements, 0))</f>
        <v>4</v>
      </c>
      <c r="BB167" s="4" cm="1">
        <f t="array" aca="1" ref="BB167" ca="1">INDEX(Monsters[Chance to Use 2], AT167)</f>
        <v>0.19999999999999996</v>
      </c>
      <c r="BC167" cm="1">
        <f t="array" aca="1" ref="BC167" ca="1">INDEX(Monsters[Ability 1 ID], AT167)</f>
        <v>3</v>
      </c>
      <c r="BD167" cm="1">
        <f t="array" aca="1" ref="BD167" ca="1">INDEX(Monsters[Ability 2 ID], AT167)</f>
        <v>2</v>
      </c>
      <c r="BE167" cm="1">
        <f t="array" aca="1" ref="BE167" ca="1">INDEX(Abilities[Stamina Cost], BC167)</f>
        <v>3</v>
      </c>
      <c r="BF167" cm="1">
        <f t="array" aca="1" ref="BF167" ca="1">INDEX(Abilities[Stamina Cost], BD167)</f>
        <v>3</v>
      </c>
      <c r="BG167">
        <f t="shared" ca="1" si="86"/>
        <v>1</v>
      </c>
      <c r="BH167">
        <f t="shared" ca="1" si="87"/>
        <v>3</v>
      </c>
      <c r="BI167">
        <f t="shared" ca="1" si="88"/>
        <v>3</v>
      </c>
      <c r="BJ167">
        <f t="shared" ca="1" si="89"/>
        <v>1</v>
      </c>
      <c r="BK167">
        <f t="shared" ca="1" si="90"/>
        <v>3</v>
      </c>
      <c r="BL167" s="18" cm="1">
        <f t="array" aca="1" ref="BL167" ca="1">INDEX(Abilities[Element ID], $BK167)</f>
        <v>4</v>
      </c>
      <c r="BM167" s="18" cm="1">
        <f t="array" aca="1" ref="BM167" ca="1">INDEX(Abilities[Stamina Cost], $BK167)</f>
        <v>3</v>
      </c>
      <c r="BN167" s="18" cm="1">
        <f t="array" aca="1" ref="BN167" ca="1">INDEX(Abilities[Min Damage], $BK167)</f>
        <v>4</v>
      </c>
      <c r="BO167" s="18" cm="1">
        <f t="array" aca="1" ref="BO167" ca="1">INDEX(Abilities[Max Damage], $BK167)</f>
        <v>8</v>
      </c>
      <c r="BP167" s="14">
        <f t="shared" ca="1" si="91"/>
        <v>3.8625199188670543</v>
      </c>
      <c r="BQ167" t="str" cm="1">
        <f t="array" aca="1" ref="BQ167" ca="1">INDEX(Abilities[Special Effect], BK167)</f>
        <v>Fortify</v>
      </c>
      <c r="BR167" t="b" cm="1">
        <f t="array" aca="1" ref="BR167" ca="1">RAND() &lt;INDEX(Abilities[Effect Chance], BK167)*AZ167/100</f>
        <v>1</v>
      </c>
      <c r="BS167" t="str">
        <f t="shared" ca="1" si="92"/>
        <v>Fortify</v>
      </c>
      <c r="BT167" s="14">
        <f t="shared" ca="1" si="93"/>
        <v>3.8625199188670543</v>
      </c>
      <c r="BU167" t="b">
        <f t="shared" ca="1" si="94"/>
        <v>0</v>
      </c>
      <c r="BV167" t="b">
        <f ca="1">AND(BU167, AS167=COUNTA(Parties[Opponent Party]))</f>
        <v>0</v>
      </c>
      <c r="BW167" s="14" cm="1">
        <f t="array" aca="1" ref="BW167" ca="1">INDEX(ElementMultiplier, AA167, BA167)*100/AY167</f>
        <v>0.97402597402597402</v>
      </c>
      <c r="BX167" s="18">
        <f t="shared" ca="1" si="68"/>
        <v>23</v>
      </c>
      <c r="BY167" s="18">
        <f t="shared" ca="1" si="69"/>
        <v>31</v>
      </c>
      <c r="BZ167" s="18">
        <f t="shared" ca="1" si="95"/>
        <v>117</v>
      </c>
      <c r="CA167" s="18">
        <f t="shared" ca="1" si="96"/>
        <v>70</v>
      </c>
      <c r="CB167" s="18">
        <f t="shared" ca="1" si="97"/>
        <v>169</v>
      </c>
      <c r="CC167" s="18">
        <f t="shared" ca="1" si="98"/>
        <v>100</v>
      </c>
      <c r="CD167" t="str">
        <f t="shared" ca="1" si="99"/>
        <v/>
      </c>
    </row>
    <row r="168" spans="8:82" x14ac:dyDescent="0.25">
      <c r="H168">
        <f t="shared" ca="1" si="70"/>
        <v>1</v>
      </c>
      <c r="I168" cm="1">
        <f t="array" aca="1" ref="I168" ca="1">IF(H168=H167, I167, INDEX(Parties[Player ID], H168))</f>
        <v>5</v>
      </c>
      <c r="J168" t="str" cm="1">
        <f t="array" aca="1" ref="J168" ca="1">IF(I168=I167,J167, INDEX(Monsters[Name], I168))</f>
        <v>Gunome</v>
      </c>
      <c r="K168" cm="1">
        <f t="array" aca="1" ref="K168" ca="1">IF(AND($H168=$H167, CD167=""), AN167, INDEX(Monsters[Health], $I168))</f>
        <v>79.5</v>
      </c>
      <c r="L168" cm="1">
        <f t="array" aca="1" ref="L168" ca="1">IF(AND($H168=$H167, $CD167=""), AO167, INDEX(Monsters[Stamina], $I168))</f>
        <v>73</v>
      </c>
      <c r="M168" s="18" cm="1">
        <f t="array" aca="1" ref="M168" ca="1">IF(AND($H168=$H167, $CD167=""), AP167, INDEX(Monsters[Attack], $I168))</f>
        <v>182</v>
      </c>
      <c r="N168" s="18" cm="1">
        <f t="array" aca="1" ref="N168" ca="1">IF(AND($H168=$H167, $CD167=""), AQ167, INDEX(Monsters[Defense], $I168))</f>
        <v>113</v>
      </c>
      <c r="O168" s="18" cm="1">
        <f t="array" aca="1" ref="O168" ca="1">IF(AND($H168=$H167, $CD167=""), AR167, INDEX(Monsters[Luck], $I168))</f>
        <v>110</v>
      </c>
      <c r="P168" cm="1">
        <f t="array" aca="1" ref="P168" ca="1">IF(I168=I167, P167, MATCH(INDEX(Monsters[Element], I168), Elements, 0))</f>
        <v>5</v>
      </c>
      <c r="Q168" s="4" cm="1">
        <f t="array" aca="1" ref="Q168" ca="1">INDEX(Monsters[Chance to Use 2], I168)</f>
        <v>0.4</v>
      </c>
      <c r="R168" cm="1">
        <f t="array" aca="1" ref="R168" ca="1">INDEX(Monsters[Ability 1 ID], I168)</f>
        <v>9</v>
      </c>
      <c r="S168" cm="1">
        <f t="array" aca="1" ref="S168" ca="1">INDEX(Monsters[Ability 2 ID], I168)</f>
        <v>10</v>
      </c>
      <c r="T168" cm="1">
        <f t="array" aca="1" ref="T168" ca="1">INDEX(Abilities[Stamina Cost], R168)</f>
        <v>5</v>
      </c>
      <c r="U168" cm="1">
        <f t="array" aca="1" ref="U168" ca="1">INDEX(Abilities[Stamina Cost], S168)</f>
        <v>12</v>
      </c>
      <c r="V168">
        <f t="shared" ca="1" si="71"/>
        <v>1</v>
      </c>
      <c r="W168">
        <f t="shared" ca="1" si="72"/>
        <v>5</v>
      </c>
      <c r="X168">
        <f t="shared" ca="1" si="73"/>
        <v>12</v>
      </c>
      <c r="Y168">
        <f t="shared" ca="1" si="74"/>
        <v>2</v>
      </c>
      <c r="Z168">
        <f t="shared" ca="1" si="75"/>
        <v>10</v>
      </c>
      <c r="AA168" s="18" cm="1">
        <f t="array" aca="1" ref="AA168" ca="1">INDEX(Abilities[Element ID], $Z168)</f>
        <v>5</v>
      </c>
      <c r="AB168" s="18" cm="1">
        <f t="array" aca="1" ref="AB168" ca="1">INDEX(Abilities[Stamina Cost], $Z168)</f>
        <v>12</v>
      </c>
      <c r="AC168" s="18" cm="1">
        <f t="array" aca="1" ref="AC168" ca="1">INDEX(Abilities[Min Damage], $Z168)</f>
        <v>4</v>
      </c>
      <c r="AD168" s="18" cm="1">
        <f t="array" aca="1" ref="AD168" ca="1">INDEX(Abilities[Max Damage], $Z168)</f>
        <v>10</v>
      </c>
      <c r="AE168" s="14">
        <f t="shared" ca="1" si="76"/>
        <v>11.856798914445061</v>
      </c>
      <c r="AF168" t="str" cm="1">
        <f t="array" aca="1" ref="AF168" ca="1">INDEX(Abilities[Special Effect], Z168)</f>
        <v>Focus</v>
      </c>
      <c r="AG168" t="b" cm="1">
        <f t="array" aca="1" ref="AG168" ca="1">RAND() &lt;INDEX(Abilities[Effect Chance], Z168)*O168/100</f>
        <v>1</v>
      </c>
      <c r="AH168" t="str">
        <f t="shared" ca="1" si="77"/>
        <v>Focus</v>
      </c>
      <c r="AI168" s="14">
        <f t="shared" ca="1" si="78"/>
        <v>11.856798914445061</v>
      </c>
      <c r="AJ168" t="b">
        <f t="shared" ca="1" si="79"/>
        <v>0</v>
      </c>
      <c r="AK168" t="b">
        <f ca="1">AND(AJ168, H168=COUNTA(Parties[Player Party]))</f>
        <v>0</v>
      </c>
      <c r="AL168" s="14" cm="1">
        <f t="array" aca="1" ref="AL168" ca="1">INDEX(ElementMultiplier, BL168, P168)*100/N168</f>
        <v>1.1061946902654867</v>
      </c>
      <c r="AM168" s="14">
        <f t="shared" ca="1" si="67"/>
        <v>4</v>
      </c>
      <c r="AN168" s="18">
        <f t="shared" ca="1" si="80"/>
        <v>75.5</v>
      </c>
      <c r="AO168" s="18">
        <f t="shared" ca="1" si="81"/>
        <v>61</v>
      </c>
      <c r="AP168" s="18">
        <f t="shared" ca="1" si="82"/>
        <v>200</v>
      </c>
      <c r="AQ168" s="18">
        <f t="shared" ca="1" si="83"/>
        <v>113</v>
      </c>
      <c r="AR168" s="18">
        <f t="shared" ca="1" si="84"/>
        <v>110</v>
      </c>
      <c r="AS168">
        <f t="shared" ca="1" si="85"/>
        <v>1</v>
      </c>
      <c r="AT168" cm="1">
        <f t="array" aca="1" ref="AT168" ca="1">IF(AS168=AS167, AT167, INDEX(Parties[Opponent ID], AS168))</f>
        <v>12</v>
      </c>
      <c r="AU168" t="str" cm="1">
        <f t="array" aca="1" ref="AU168" ca="1">IF(AT168=AT167,AU167, INDEX(Monsters[Name], AT168))</f>
        <v>Gmooose</v>
      </c>
      <c r="AV168" cm="1">
        <f t="array" aca="1" ref="AV168" ca="1">IF(AND($AS168=$AS167, $CD167=""), BY167, INDEX(Monsters[Health], $AT168))</f>
        <v>31</v>
      </c>
      <c r="AW168" cm="1">
        <f t="array" aca="1" ref="AW168" ca="1">IF(AND($AS168=$AS167, $CD167=""), BZ167, INDEX(Monsters[Stamina], $AT168))</f>
        <v>117</v>
      </c>
      <c r="AX168" s="18" cm="1">
        <f t="array" aca="1" ref="AX168" ca="1">IF(AND($AS168=$AS167, $CD167=""), CA167, INDEX(Monsters[Attack], $AT168))</f>
        <v>70</v>
      </c>
      <c r="AY168" s="18" cm="1">
        <f t="array" aca="1" ref="AY168" ca="1">IF(AND($AS168=$AS167, $CD167=""), CB167, INDEX(Monsters[Defense], $AT168))</f>
        <v>169</v>
      </c>
      <c r="AZ168" s="18" cm="1">
        <f t="array" aca="1" ref="AZ168" ca="1">IF(AND($AS168=$AS167, $CD167=""), CC167, INDEX(Monsters[Luck], $AT168))</f>
        <v>100</v>
      </c>
      <c r="BA168" cm="1">
        <f t="array" aca="1" ref="BA168" ca="1">IF(AT168=AT167, BA167, MATCH(INDEX(Monsters[Element], AT168), Elements, 0))</f>
        <v>4</v>
      </c>
      <c r="BB168" s="4" cm="1">
        <f t="array" aca="1" ref="BB168" ca="1">INDEX(Monsters[Chance to Use 2], AT168)</f>
        <v>0.19999999999999996</v>
      </c>
      <c r="BC168" cm="1">
        <f t="array" aca="1" ref="BC168" ca="1">INDEX(Monsters[Ability 1 ID], AT168)</f>
        <v>3</v>
      </c>
      <c r="BD168" cm="1">
        <f t="array" aca="1" ref="BD168" ca="1">INDEX(Monsters[Ability 2 ID], AT168)</f>
        <v>2</v>
      </c>
      <c r="BE168" cm="1">
        <f t="array" aca="1" ref="BE168" ca="1">INDEX(Abilities[Stamina Cost], BC168)</f>
        <v>3</v>
      </c>
      <c r="BF168" cm="1">
        <f t="array" aca="1" ref="BF168" ca="1">INDEX(Abilities[Stamina Cost], BD168)</f>
        <v>3</v>
      </c>
      <c r="BG168">
        <f t="shared" ca="1" si="86"/>
        <v>1</v>
      </c>
      <c r="BH168">
        <f t="shared" ca="1" si="87"/>
        <v>3</v>
      </c>
      <c r="BI168">
        <f t="shared" ca="1" si="88"/>
        <v>3</v>
      </c>
      <c r="BJ168">
        <f t="shared" ca="1" si="89"/>
        <v>1</v>
      </c>
      <c r="BK168">
        <f t="shared" ca="1" si="90"/>
        <v>3</v>
      </c>
      <c r="BL168" s="18" cm="1">
        <f t="array" aca="1" ref="BL168" ca="1">INDEX(Abilities[Element ID], $BK168)</f>
        <v>4</v>
      </c>
      <c r="BM168" s="18" cm="1">
        <f t="array" aca="1" ref="BM168" ca="1">INDEX(Abilities[Stamina Cost], $BK168)</f>
        <v>3</v>
      </c>
      <c r="BN168" s="18" cm="1">
        <f t="array" aca="1" ref="BN168" ca="1">INDEX(Abilities[Min Damage], $BK168)</f>
        <v>4</v>
      </c>
      <c r="BO168" s="18" cm="1">
        <f t="array" aca="1" ref="BO168" ca="1">INDEX(Abilities[Max Damage], $BK168)</f>
        <v>8</v>
      </c>
      <c r="BP168" s="14">
        <f t="shared" ca="1" si="91"/>
        <v>3.9713784977310183</v>
      </c>
      <c r="BQ168" t="str" cm="1">
        <f t="array" aca="1" ref="BQ168" ca="1">INDEX(Abilities[Special Effect], BK168)</f>
        <v>Fortify</v>
      </c>
      <c r="BR168" t="b" cm="1">
        <f t="array" aca="1" ref="BR168" ca="1">RAND() &lt;INDEX(Abilities[Effect Chance], BK168)*AZ168/100</f>
        <v>1</v>
      </c>
      <c r="BS168" t="str">
        <f t="shared" ca="1" si="92"/>
        <v>Fortify</v>
      </c>
      <c r="BT168" s="14">
        <f t="shared" ca="1" si="93"/>
        <v>3.9713784977310183</v>
      </c>
      <c r="BU168" t="b">
        <f t="shared" ca="1" si="94"/>
        <v>0</v>
      </c>
      <c r="BV168" t="b">
        <f ca="1">AND(BU168, AS168=COUNTA(Parties[Opponent Party]))</f>
        <v>0</v>
      </c>
      <c r="BW168" s="14" cm="1">
        <f t="array" aca="1" ref="BW168" ca="1">INDEX(ElementMultiplier, AA168, BA168)*100/AY168</f>
        <v>0.8875739644970414</v>
      </c>
      <c r="BX168" s="18">
        <f t="shared" ca="1" si="68"/>
        <v>11</v>
      </c>
      <c r="BY168" s="18">
        <f t="shared" ca="1" si="69"/>
        <v>20</v>
      </c>
      <c r="BZ168" s="18">
        <f t="shared" ca="1" si="95"/>
        <v>114</v>
      </c>
      <c r="CA168" s="18">
        <f t="shared" ca="1" si="96"/>
        <v>70</v>
      </c>
      <c r="CB168" s="18">
        <f t="shared" ca="1" si="97"/>
        <v>186</v>
      </c>
      <c r="CC168" s="18">
        <f t="shared" ca="1" si="98"/>
        <v>100</v>
      </c>
      <c r="CD168" t="str">
        <f t="shared" ca="1" si="99"/>
        <v/>
      </c>
    </row>
    <row r="169" spans="8:82" x14ac:dyDescent="0.25">
      <c r="H169">
        <f t="shared" ca="1" si="70"/>
        <v>1</v>
      </c>
      <c r="I169" cm="1">
        <f t="array" aca="1" ref="I169" ca="1">IF(H169=H168, I168, INDEX(Parties[Player ID], H169))</f>
        <v>5</v>
      </c>
      <c r="J169" t="str" cm="1">
        <f t="array" aca="1" ref="J169" ca="1">IF(I169=I168,J168, INDEX(Monsters[Name], I169))</f>
        <v>Gunome</v>
      </c>
      <c r="K169" cm="1">
        <f t="array" aca="1" ref="K169" ca="1">IF(AND($H169=$H168, CD168=""), AN168, INDEX(Monsters[Health], $I169))</f>
        <v>75.5</v>
      </c>
      <c r="L169" cm="1">
        <f t="array" aca="1" ref="L169" ca="1">IF(AND($H169=$H168, $CD168=""), AO168, INDEX(Monsters[Stamina], $I169))</f>
        <v>61</v>
      </c>
      <c r="M169" s="18" cm="1">
        <f t="array" aca="1" ref="M169" ca="1">IF(AND($H169=$H168, $CD168=""), AP168, INDEX(Monsters[Attack], $I169))</f>
        <v>200</v>
      </c>
      <c r="N169" s="18" cm="1">
        <f t="array" aca="1" ref="N169" ca="1">IF(AND($H169=$H168, $CD168=""), AQ168, INDEX(Monsters[Defense], $I169))</f>
        <v>113</v>
      </c>
      <c r="O169" s="18" cm="1">
        <f t="array" aca="1" ref="O169" ca="1">IF(AND($H169=$H168, $CD168=""), AR168, INDEX(Monsters[Luck], $I169))</f>
        <v>110</v>
      </c>
      <c r="P169" cm="1">
        <f t="array" aca="1" ref="P169" ca="1">IF(I169=I168, P168, MATCH(INDEX(Monsters[Element], I169), Elements, 0))</f>
        <v>5</v>
      </c>
      <c r="Q169" s="4" cm="1">
        <f t="array" aca="1" ref="Q169" ca="1">INDEX(Monsters[Chance to Use 2], I169)</f>
        <v>0.4</v>
      </c>
      <c r="R169" cm="1">
        <f t="array" aca="1" ref="R169" ca="1">INDEX(Monsters[Ability 1 ID], I169)</f>
        <v>9</v>
      </c>
      <c r="S169" cm="1">
        <f t="array" aca="1" ref="S169" ca="1">INDEX(Monsters[Ability 2 ID], I169)</f>
        <v>10</v>
      </c>
      <c r="T169" cm="1">
        <f t="array" aca="1" ref="T169" ca="1">INDEX(Abilities[Stamina Cost], R169)</f>
        <v>5</v>
      </c>
      <c r="U169" cm="1">
        <f t="array" aca="1" ref="U169" ca="1">INDEX(Abilities[Stamina Cost], S169)</f>
        <v>12</v>
      </c>
      <c r="V169">
        <f t="shared" ca="1" si="71"/>
        <v>1</v>
      </c>
      <c r="W169">
        <f t="shared" ca="1" si="72"/>
        <v>5</v>
      </c>
      <c r="X169">
        <f t="shared" ca="1" si="73"/>
        <v>12</v>
      </c>
      <c r="Y169">
        <f t="shared" ca="1" si="74"/>
        <v>1</v>
      </c>
      <c r="Z169">
        <f t="shared" ca="1" si="75"/>
        <v>9</v>
      </c>
      <c r="AA169" s="18" cm="1">
        <f t="array" aca="1" ref="AA169" ca="1">INDEX(Abilities[Element ID], $Z169)</f>
        <v>5</v>
      </c>
      <c r="AB169" s="18" cm="1">
        <f t="array" aca="1" ref="AB169" ca="1">INDEX(Abilities[Stamina Cost], $Z169)</f>
        <v>5</v>
      </c>
      <c r="AC169" s="18" cm="1">
        <f t="array" aca="1" ref="AC169" ca="1">INDEX(Abilities[Min Damage], $Z169)</f>
        <v>11</v>
      </c>
      <c r="AD169" s="18" cm="1">
        <f t="array" aca="1" ref="AD169" ca="1">INDEX(Abilities[Max Damage], $Z169)</f>
        <v>16</v>
      </c>
      <c r="AE169" s="14">
        <f t="shared" ca="1" si="76"/>
        <v>27.193198895123697</v>
      </c>
      <c r="AF169" t="str" cm="1">
        <f t="array" aca="1" ref="AF169" ca="1">INDEX(Abilities[Special Effect], Z169)</f>
        <v>Vampire</v>
      </c>
      <c r="AG169" t="b" cm="1">
        <f t="array" aca="1" ref="AG169" ca="1">RAND() &lt;INDEX(Abilities[Effect Chance], Z169)*O169/100</f>
        <v>1</v>
      </c>
      <c r="AH169" t="str">
        <f t="shared" ca="1" si="77"/>
        <v>Vampire</v>
      </c>
      <c r="AI169" s="14">
        <f t="shared" ca="1" si="78"/>
        <v>27.193198895123697</v>
      </c>
      <c r="AJ169" t="b">
        <f t="shared" ca="1" si="79"/>
        <v>0</v>
      </c>
      <c r="AK169" t="b">
        <f ca="1">AND(AJ169, H169=COUNTA(Parties[Player Party]))</f>
        <v>0</v>
      </c>
      <c r="AL169" s="14" cm="1">
        <f t="array" aca="1" ref="AL169" ca="1">INDEX(ElementMultiplier, BL169, P169)*100/N169</f>
        <v>1.1061946902654867</v>
      </c>
      <c r="AM169" s="14">
        <f t="shared" ca="1" si="67"/>
        <v>5</v>
      </c>
      <c r="AN169" s="18">
        <f t="shared" ca="1" si="80"/>
        <v>81.5</v>
      </c>
      <c r="AO169" s="18">
        <f t="shared" ca="1" si="81"/>
        <v>56</v>
      </c>
      <c r="AP169" s="18">
        <f t="shared" ca="1" si="82"/>
        <v>200</v>
      </c>
      <c r="AQ169" s="18">
        <f t="shared" ca="1" si="83"/>
        <v>113</v>
      </c>
      <c r="AR169" s="18">
        <f t="shared" ca="1" si="84"/>
        <v>110</v>
      </c>
      <c r="AS169">
        <f t="shared" ca="1" si="85"/>
        <v>1</v>
      </c>
      <c r="AT169" cm="1">
        <f t="array" aca="1" ref="AT169" ca="1">IF(AS169=AS168, AT168, INDEX(Parties[Opponent ID], AS169))</f>
        <v>12</v>
      </c>
      <c r="AU169" t="str" cm="1">
        <f t="array" aca="1" ref="AU169" ca="1">IF(AT169=AT168,AU168, INDEX(Monsters[Name], AT169))</f>
        <v>Gmooose</v>
      </c>
      <c r="AV169" cm="1">
        <f t="array" aca="1" ref="AV169" ca="1">IF(AND($AS169=$AS168, $CD168=""), BY168, INDEX(Monsters[Health], $AT169))</f>
        <v>20</v>
      </c>
      <c r="AW169" cm="1">
        <f t="array" aca="1" ref="AW169" ca="1">IF(AND($AS169=$AS168, $CD168=""), BZ168, INDEX(Monsters[Stamina], $AT169))</f>
        <v>114</v>
      </c>
      <c r="AX169" s="18" cm="1">
        <f t="array" aca="1" ref="AX169" ca="1">IF(AND($AS169=$AS168, $CD168=""), CA168, INDEX(Monsters[Attack], $AT169))</f>
        <v>70</v>
      </c>
      <c r="AY169" s="18" cm="1">
        <f t="array" aca="1" ref="AY169" ca="1">IF(AND($AS169=$AS168, $CD168=""), CB168, INDEX(Monsters[Defense], $AT169))</f>
        <v>186</v>
      </c>
      <c r="AZ169" s="18" cm="1">
        <f t="array" aca="1" ref="AZ169" ca="1">IF(AND($AS169=$AS168, $CD168=""), CC168, INDEX(Monsters[Luck], $AT169))</f>
        <v>100</v>
      </c>
      <c r="BA169" cm="1">
        <f t="array" aca="1" ref="BA169" ca="1">IF(AT169=AT168, BA168, MATCH(INDEX(Monsters[Element], AT169), Elements, 0))</f>
        <v>4</v>
      </c>
      <c r="BB169" s="4" cm="1">
        <f t="array" aca="1" ref="BB169" ca="1">INDEX(Monsters[Chance to Use 2], AT169)</f>
        <v>0.19999999999999996</v>
      </c>
      <c r="BC169" cm="1">
        <f t="array" aca="1" ref="BC169" ca="1">INDEX(Monsters[Ability 1 ID], AT169)</f>
        <v>3</v>
      </c>
      <c r="BD169" cm="1">
        <f t="array" aca="1" ref="BD169" ca="1">INDEX(Monsters[Ability 2 ID], AT169)</f>
        <v>2</v>
      </c>
      <c r="BE169" cm="1">
        <f t="array" aca="1" ref="BE169" ca="1">INDEX(Abilities[Stamina Cost], BC169)</f>
        <v>3</v>
      </c>
      <c r="BF169" cm="1">
        <f t="array" aca="1" ref="BF169" ca="1">INDEX(Abilities[Stamina Cost], BD169)</f>
        <v>3</v>
      </c>
      <c r="BG169">
        <f t="shared" ca="1" si="86"/>
        <v>1</v>
      </c>
      <c r="BH169">
        <f t="shared" ca="1" si="87"/>
        <v>3</v>
      </c>
      <c r="BI169">
        <f t="shared" ca="1" si="88"/>
        <v>3</v>
      </c>
      <c r="BJ169">
        <f t="shared" ca="1" si="89"/>
        <v>1</v>
      </c>
      <c r="BK169">
        <f t="shared" ca="1" si="90"/>
        <v>3</v>
      </c>
      <c r="BL169" s="18" cm="1">
        <f t="array" aca="1" ref="BL169" ca="1">INDEX(Abilities[Element ID], $BK169)</f>
        <v>4</v>
      </c>
      <c r="BM169" s="18" cm="1">
        <f t="array" aca="1" ref="BM169" ca="1">INDEX(Abilities[Stamina Cost], $BK169)</f>
        <v>3</v>
      </c>
      <c r="BN169" s="18" cm="1">
        <f t="array" aca="1" ref="BN169" ca="1">INDEX(Abilities[Min Damage], $BK169)</f>
        <v>4</v>
      </c>
      <c r="BO169" s="18" cm="1">
        <f t="array" aca="1" ref="BO169" ca="1">INDEX(Abilities[Max Damage], $BK169)</f>
        <v>8</v>
      </c>
      <c r="BP169" s="14">
        <f t="shared" ca="1" si="91"/>
        <v>4.7608159807278732</v>
      </c>
      <c r="BQ169" t="str" cm="1">
        <f t="array" aca="1" ref="BQ169" ca="1">INDEX(Abilities[Special Effect], BK169)</f>
        <v>Fortify</v>
      </c>
      <c r="BR169" t="b" cm="1">
        <f t="array" aca="1" ref="BR169" ca="1">RAND() &lt;INDEX(Abilities[Effect Chance], BK169)*AZ169/100</f>
        <v>1</v>
      </c>
      <c r="BS169" t="str">
        <f t="shared" ca="1" si="92"/>
        <v>Fortify</v>
      </c>
      <c r="BT169" s="14">
        <f t="shared" ca="1" si="93"/>
        <v>4.7608159807278732</v>
      </c>
      <c r="BU169" t="b">
        <f t="shared" ca="1" si="94"/>
        <v>1</v>
      </c>
      <c r="BV169" t="b">
        <f ca="1">AND(BU169, AS169=COUNTA(Parties[Opponent Party]))</f>
        <v>0</v>
      </c>
      <c r="BW169" s="14" cm="1">
        <f t="array" aca="1" ref="BW169" ca="1">INDEX(ElementMultiplier, AA169, BA169)*100/AY169</f>
        <v>0.80645161290322576</v>
      </c>
      <c r="BX169" s="18">
        <f t="shared" ca="1" si="68"/>
        <v>22</v>
      </c>
      <c r="BY169" s="18">
        <f t="shared" ca="1" si="69"/>
        <v>0</v>
      </c>
      <c r="BZ169" s="18">
        <f t="shared" ca="1" si="95"/>
        <v>111</v>
      </c>
      <c r="CA169" s="18">
        <f t="shared" ca="1" si="96"/>
        <v>70</v>
      </c>
      <c r="CB169" s="18">
        <f t="shared" ca="1" si="97"/>
        <v>205</v>
      </c>
      <c r="CC169" s="18">
        <f t="shared" ca="1" si="98"/>
        <v>100</v>
      </c>
      <c r="CD169" t="str">
        <f t="shared" ca="1" si="99"/>
        <v/>
      </c>
    </row>
    <row r="170" spans="8:82" x14ac:dyDescent="0.25">
      <c r="H170">
        <f t="shared" ca="1" si="70"/>
        <v>1</v>
      </c>
      <c r="I170" cm="1">
        <f t="array" aca="1" ref="I170" ca="1">IF(H170=H169, I169, INDEX(Parties[Player ID], H170))</f>
        <v>5</v>
      </c>
      <c r="J170" t="str" cm="1">
        <f t="array" aca="1" ref="J170" ca="1">IF(I170=I169,J169, INDEX(Monsters[Name], I170))</f>
        <v>Gunome</v>
      </c>
      <c r="K170" cm="1">
        <f t="array" aca="1" ref="K170" ca="1">IF(AND($H170=$H169, CD169=""), AN169, INDEX(Monsters[Health], $I170))</f>
        <v>81.5</v>
      </c>
      <c r="L170" cm="1">
        <f t="array" aca="1" ref="L170" ca="1">IF(AND($H170=$H169, $CD169=""), AO169, INDEX(Monsters[Stamina], $I170))</f>
        <v>56</v>
      </c>
      <c r="M170" s="18" cm="1">
        <f t="array" aca="1" ref="M170" ca="1">IF(AND($H170=$H169, $CD169=""), AP169, INDEX(Monsters[Attack], $I170))</f>
        <v>200</v>
      </c>
      <c r="N170" s="18" cm="1">
        <f t="array" aca="1" ref="N170" ca="1">IF(AND($H170=$H169, $CD169=""), AQ169, INDEX(Monsters[Defense], $I170))</f>
        <v>113</v>
      </c>
      <c r="O170" s="18" cm="1">
        <f t="array" aca="1" ref="O170" ca="1">IF(AND($H170=$H169, $CD169=""), AR169, INDEX(Monsters[Luck], $I170))</f>
        <v>110</v>
      </c>
      <c r="P170" cm="1">
        <f t="array" aca="1" ref="P170" ca="1">IF(I170=I169, P169, MATCH(INDEX(Monsters[Element], I170), Elements, 0))</f>
        <v>5</v>
      </c>
      <c r="Q170" s="4" cm="1">
        <f t="array" aca="1" ref="Q170" ca="1">INDEX(Monsters[Chance to Use 2], I170)</f>
        <v>0.4</v>
      </c>
      <c r="R170" cm="1">
        <f t="array" aca="1" ref="R170" ca="1">INDEX(Monsters[Ability 1 ID], I170)</f>
        <v>9</v>
      </c>
      <c r="S170" cm="1">
        <f t="array" aca="1" ref="S170" ca="1">INDEX(Monsters[Ability 2 ID], I170)</f>
        <v>10</v>
      </c>
      <c r="T170" cm="1">
        <f t="array" aca="1" ref="T170" ca="1">INDEX(Abilities[Stamina Cost], R170)</f>
        <v>5</v>
      </c>
      <c r="U170" cm="1">
        <f t="array" aca="1" ref="U170" ca="1">INDEX(Abilities[Stamina Cost], S170)</f>
        <v>12</v>
      </c>
      <c r="V170">
        <f t="shared" ca="1" si="71"/>
        <v>1</v>
      </c>
      <c r="W170">
        <f t="shared" ca="1" si="72"/>
        <v>5</v>
      </c>
      <c r="X170">
        <f t="shared" ca="1" si="73"/>
        <v>12</v>
      </c>
      <c r="Y170">
        <f t="shared" ca="1" si="74"/>
        <v>1</v>
      </c>
      <c r="Z170">
        <f t="shared" ca="1" si="75"/>
        <v>9</v>
      </c>
      <c r="AA170" s="18" cm="1">
        <f t="array" aca="1" ref="AA170" ca="1">INDEX(Abilities[Element ID], $Z170)</f>
        <v>5</v>
      </c>
      <c r="AB170" s="18" cm="1">
        <f t="array" aca="1" ref="AB170" ca="1">INDEX(Abilities[Stamina Cost], $Z170)</f>
        <v>5</v>
      </c>
      <c r="AC170" s="18" cm="1">
        <f t="array" aca="1" ref="AC170" ca="1">INDEX(Abilities[Min Damage], $Z170)</f>
        <v>11</v>
      </c>
      <c r="AD170" s="18" cm="1">
        <f t="array" aca="1" ref="AD170" ca="1">INDEX(Abilities[Max Damage], $Z170)</f>
        <v>16</v>
      </c>
      <c r="AE170" s="14">
        <f t="shared" ca="1" si="76"/>
        <v>26.67464941655442</v>
      </c>
      <c r="AF170" t="str" cm="1">
        <f t="array" aca="1" ref="AF170" ca="1">INDEX(Abilities[Special Effect], Z170)</f>
        <v>Vampire</v>
      </c>
      <c r="AG170" t="b" cm="1">
        <f t="array" aca="1" ref="AG170" ca="1">RAND() &lt;INDEX(Abilities[Effect Chance], Z170)*O170/100</f>
        <v>1</v>
      </c>
      <c r="AH170" t="str">
        <f t="shared" ca="1" si="77"/>
        <v>Vampire</v>
      </c>
      <c r="AI170" s="14">
        <f t="shared" ca="1" si="78"/>
        <v>26.67464941655442</v>
      </c>
      <c r="AJ170" t="b">
        <f t="shared" ca="1" si="79"/>
        <v>0</v>
      </c>
      <c r="AK170" t="b">
        <f ca="1">AND(AJ170, H170=COUNTA(Parties[Player Party]))</f>
        <v>0</v>
      </c>
      <c r="AL170" s="14" cm="1">
        <f t="array" aca="1" ref="AL170" ca="1">INDEX(ElementMultiplier, BL170, P170)*100/N170</f>
        <v>0.88495575221238942</v>
      </c>
      <c r="AM170" s="14">
        <f t="shared" ca="1" si="67"/>
        <v>10</v>
      </c>
      <c r="AN170" s="18">
        <f t="shared" ca="1" si="80"/>
        <v>85</v>
      </c>
      <c r="AO170" s="18">
        <f t="shared" ca="1" si="81"/>
        <v>51</v>
      </c>
      <c r="AP170" s="18">
        <f t="shared" ca="1" si="82"/>
        <v>200</v>
      </c>
      <c r="AQ170" s="18">
        <f t="shared" ca="1" si="83"/>
        <v>113</v>
      </c>
      <c r="AR170" s="18">
        <f t="shared" ca="1" si="84"/>
        <v>110</v>
      </c>
      <c r="AS170">
        <f t="shared" ca="1" si="85"/>
        <v>2</v>
      </c>
      <c r="AT170" cm="1">
        <f t="array" aca="1" ref="AT170" ca="1">IF(AS170=AS169, AT169, INDEX(Parties[Opponent ID], AS170))</f>
        <v>1</v>
      </c>
      <c r="AU170" t="str" cm="1">
        <f t="array" aca="1" ref="AU170" ca="1">IF(AT170=AT169,AU169, INDEX(Monsters[Name], AT170))</f>
        <v>Gnives</v>
      </c>
      <c r="AV170" cm="1">
        <f t="array" aca="1" ref="AV170" ca="1">IF(AND($AS170=$AS169, $CD169=""), BY169, INDEX(Monsters[Health], $AT170))</f>
        <v>80</v>
      </c>
      <c r="AW170" cm="1">
        <f t="array" aca="1" ref="AW170" ca="1">IF(AND($AS170=$AS169, $CD169=""), BZ169, INDEX(Monsters[Stamina], $AT170))</f>
        <v>145</v>
      </c>
      <c r="AX170" s="18" cm="1">
        <f t="array" aca="1" ref="AX170" ca="1">IF(AND($AS170=$AS169, $CD169=""), CA169, INDEX(Monsters[Attack], $AT170))</f>
        <v>105</v>
      </c>
      <c r="AY170" s="18" cm="1">
        <f t="array" aca="1" ref="AY170" ca="1">IF(AND($AS170=$AS169, $CD169=""), CB169, INDEX(Monsters[Defense], $AT170))</f>
        <v>100</v>
      </c>
      <c r="AZ170" s="18" cm="1">
        <f t="array" aca="1" ref="AZ170" ca="1">IF(AND($AS170=$AS169, $CD169=""), CC169, INDEX(Monsters[Luck], $AT170))</f>
        <v>100</v>
      </c>
      <c r="BA170" cm="1">
        <f t="array" aca="1" ref="BA170" ca="1">IF(AT170=AT169, BA169, MATCH(INDEX(Monsters[Element], AT170), Elements, 0))</f>
        <v>1</v>
      </c>
      <c r="BB170" s="4" cm="1">
        <f t="array" aca="1" ref="BB170" ca="1">INDEX(Monsters[Chance to Use 2], AT170)</f>
        <v>0.65</v>
      </c>
      <c r="BC170" cm="1">
        <f t="array" aca="1" ref="BC170" ca="1">INDEX(Monsters[Ability 1 ID], AT170)</f>
        <v>18</v>
      </c>
      <c r="BD170" cm="1">
        <f t="array" aca="1" ref="BD170" ca="1">INDEX(Monsters[Ability 2 ID], AT170)</f>
        <v>2</v>
      </c>
      <c r="BE170" cm="1">
        <f t="array" aca="1" ref="BE170" ca="1">INDEX(Abilities[Stamina Cost], BC170)</f>
        <v>25</v>
      </c>
      <c r="BF170" cm="1">
        <f t="array" aca="1" ref="BF170" ca="1">INDEX(Abilities[Stamina Cost], BD170)</f>
        <v>3</v>
      </c>
      <c r="BG170">
        <f t="shared" ca="1" si="86"/>
        <v>2</v>
      </c>
      <c r="BH170">
        <f t="shared" ca="1" si="87"/>
        <v>3</v>
      </c>
      <c r="BI170">
        <f t="shared" ca="1" si="88"/>
        <v>25</v>
      </c>
      <c r="BJ170">
        <f t="shared" ca="1" si="89"/>
        <v>2</v>
      </c>
      <c r="BK170">
        <f t="shared" ca="1" si="90"/>
        <v>2</v>
      </c>
      <c r="BL170" s="18" cm="1">
        <f t="array" aca="1" ref="BL170" ca="1">INDEX(Abilities[Element ID], $BK170)</f>
        <v>1</v>
      </c>
      <c r="BM170" s="18" cm="1">
        <f t="array" aca="1" ref="BM170" ca="1">INDEX(Abilities[Stamina Cost], $BK170)</f>
        <v>3</v>
      </c>
      <c r="BN170" s="18" cm="1">
        <f t="array" aca="1" ref="BN170" ca="1">INDEX(Abilities[Min Damage], $BK170)</f>
        <v>8</v>
      </c>
      <c r="BO170" s="18" cm="1">
        <f t="array" aca="1" ref="BO170" ca="1">INDEX(Abilities[Max Damage], $BK170)</f>
        <v>13</v>
      </c>
      <c r="BP170" s="14">
        <f t="shared" ca="1" si="91"/>
        <v>10.467220520428638</v>
      </c>
      <c r="BQ170" t="str" cm="1">
        <f t="array" aca="1" ref="BQ170" ca="1">INDEX(Abilities[Special Effect], BK170)</f>
        <v>Sunder</v>
      </c>
      <c r="BR170" t="b" cm="1">
        <f t="array" aca="1" ref="BR170" ca="1">RAND() &lt;INDEX(Abilities[Effect Chance], BK170)*AZ170/100</f>
        <v>0</v>
      </c>
      <c r="BS170" t="str">
        <f t="shared" ca="1" si="92"/>
        <v/>
      </c>
      <c r="BT170" s="14">
        <f t="shared" ca="1" si="93"/>
        <v>10.467220520428638</v>
      </c>
      <c r="BU170" t="b">
        <f t="shared" ca="1" si="94"/>
        <v>0</v>
      </c>
      <c r="BV170" t="b">
        <f ca="1">AND(BU170, AS170=COUNTA(Parties[Opponent Party]))</f>
        <v>0</v>
      </c>
      <c r="BW170" s="14" cm="1">
        <f t="array" aca="1" ref="BW170" ca="1">INDEX(ElementMultiplier, AA170, BA170)*100/AY170</f>
        <v>1</v>
      </c>
      <c r="BX170" s="18">
        <f t="shared" ca="1" si="68"/>
        <v>27</v>
      </c>
      <c r="BY170" s="18">
        <f t="shared" ca="1" si="69"/>
        <v>53</v>
      </c>
      <c r="BZ170" s="18">
        <f t="shared" ca="1" si="95"/>
        <v>142</v>
      </c>
      <c r="CA170" s="18">
        <f t="shared" ca="1" si="96"/>
        <v>105</v>
      </c>
      <c r="CB170" s="18">
        <f t="shared" ca="1" si="97"/>
        <v>100</v>
      </c>
      <c r="CC170" s="18">
        <f t="shared" ca="1" si="98"/>
        <v>100</v>
      </c>
      <c r="CD170" t="str">
        <f t="shared" ca="1" si="99"/>
        <v/>
      </c>
    </row>
    <row r="171" spans="8:82" x14ac:dyDescent="0.25">
      <c r="H171">
        <f t="shared" ca="1" si="70"/>
        <v>1</v>
      </c>
      <c r="I171" cm="1">
        <f t="array" aca="1" ref="I171" ca="1">IF(H171=H170, I170, INDEX(Parties[Player ID], H171))</f>
        <v>5</v>
      </c>
      <c r="J171" t="str" cm="1">
        <f t="array" aca="1" ref="J171" ca="1">IF(I171=I170,J170, INDEX(Monsters[Name], I171))</f>
        <v>Gunome</v>
      </c>
      <c r="K171" cm="1">
        <f t="array" aca="1" ref="K171" ca="1">IF(AND($H171=$H170, CD170=""), AN170, INDEX(Monsters[Health], $I171))</f>
        <v>85</v>
      </c>
      <c r="L171" cm="1">
        <f t="array" aca="1" ref="L171" ca="1">IF(AND($H171=$H170, $CD170=""), AO170, INDEX(Monsters[Stamina], $I171))</f>
        <v>51</v>
      </c>
      <c r="M171" s="18" cm="1">
        <f t="array" aca="1" ref="M171" ca="1">IF(AND($H171=$H170, $CD170=""), AP170, INDEX(Monsters[Attack], $I171))</f>
        <v>200</v>
      </c>
      <c r="N171" s="18" cm="1">
        <f t="array" aca="1" ref="N171" ca="1">IF(AND($H171=$H170, $CD170=""), AQ170, INDEX(Monsters[Defense], $I171))</f>
        <v>113</v>
      </c>
      <c r="O171" s="18" cm="1">
        <f t="array" aca="1" ref="O171" ca="1">IF(AND($H171=$H170, $CD170=""), AR170, INDEX(Monsters[Luck], $I171))</f>
        <v>110</v>
      </c>
      <c r="P171" cm="1">
        <f t="array" aca="1" ref="P171" ca="1">IF(I171=I170, P170, MATCH(INDEX(Monsters[Element], I171), Elements, 0))</f>
        <v>5</v>
      </c>
      <c r="Q171" s="4" cm="1">
        <f t="array" aca="1" ref="Q171" ca="1">INDEX(Monsters[Chance to Use 2], I171)</f>
        <v>0.4</v>
      </c>
      <c r="R171" cm="1">
        <f t="array" aca="1" ref="R171" ca="1">INDEX(Monsters[Ability 1 ID], I171)</f>
        <v>9</v>
      </c>
      <c r="S171" cm="1">
        <f t="array" aca="1" ref="S171" ca="1">INDEX(Monsters[Ability 2 ID], I171)</f>
        <v>10</v>
      </c>
      <c r="T171" cm="1">
        <f t="array" aca="1" ref="T171" ca="1">INDEX(Abilities[Stamina Cost], R171)</f>
        <v>5</v>
      </c>
      <c r="U171" cm="1">
        <f t="array" aca="1" ref="U171" ca="1">INDEX(Abilities[Stamina Cost], S171)</f>
        <v>12</v>
      </c>
      <c r="V171">
        <f t="shared" ca="1" si="71"/>
        <v>1</v>
      </c>
      <c r="W171">
        <f t="shared" ca="1" si="72"/>
        <v>5</v>
      </c>
      <c r="X171">
        <f t="shared" ca="1" si="73"/>
        <v>12</v>
      </c>
      <c r="Y171">
        <f t="shared" ca="1" si="74"/>
        <v>1</v>
      </c>
      <c r="Z171">
        <f t="shared" ca="1" si="75"/>
        <v>9</v>
      </c>
      <c r="AA171" s="18" cm="1">
        <f t="array" aca="1" ref="AA171" ca="1">INDEX(Abilities[Element ID], $Z171)</f>
        <v>5</v>
      </c>
      <c r="AB171" s="18" cm="1">
        <f t="array" aca="1" ref="AB171" ca="1">INDEX(Abilities[Stamina Cost], $Z171)</f>
        <v>5</v>
      </c>
      <c r="AC171" s="18" cm="1">
        <f t="array" aca="1" ref="AC171" ca="1">INDEX(Abilities[Min Damage], $Z171)</f>
        <v>11</v>
      </c>
      <c r="AD171" s="18" cm="1">
        <f t="array" aca="1" ref="AD171" ca="1">INDEX(Abilities[Max Damage], $Z171)</f>
        <v>16</v>
      </c>
      <c r="AE171" s="14">
        <f t="shared" ca="1" si="76"/>
        <v>30.190617255239495</v>
      </c>
      <c r="AF171" t="str" cm="1">
        <f t="array" aca="1" ref="AF171" ca="1">INDEX(Abilities[Special Effect], Z171)</f>
        <v>Vampire</v>
      </c>
      <c r="AG171" t="b" cm="1">
        <f t="array" aca="1" ref="AG171" ca="1">RAND() &lt;INDEX(Abilities[Effect Chance], Z171)*O171/100</f>
        <v>1</v>
      </c>
      <c r="AH171" t="str">
        <f t="shared" ca="1" si="77"/>
        <v>Vampire</v>
      </c>
      <c r="AI171" s="14">
        <f t="shared" ca="1" si="78"/>
        <v>30.190617255239495</v>
      </c>
      <c r="AJ171" t="b">
        <f t="shared" ca="1" si="79"/>
        <v>0</v>
      </c>
      <c r="AK171" t="b">
        <f ca="1">AND(AJ171, H171=COUNTA(Parties[Player Party]))</f>
        <v>0</v>
      </c>
      <c r="AL171" s="14" cm="1">
        <f t="array" aca="1" ref="AL171" ca="1">INDEX(ElementMultiplier, BL171, P171)*100/N171</f>
        <v>0.88495575221238942</v>
      </c>
      <c r="AM171" s="14">
        <f t="shared" ca="1" si="67"/>
        <v>9</v>
      </c>
      <c r="AN171" s="18">
        <f t="shared" ca="1" si="80"/>
        <v>91</v>
      </c>
      <c r="AO171" s="18">
        <f t="shared" ca="1" si="81"/>
        <v>46</v>
      </c>
      <c r="AP171" s="18">
        <f t="shared" ca="1" si="82"/>
        <v>200</v>
      </c>
      <c r="AQ171" s="18">
        <f t="shared" ca="1" si="83"/>
        <v>102</v>
      </c>
      <c r="AR171" s="18">
        <f t="shared" ca="1" si="84"/>
        <v>110</v>
      </c>
      <c r="AS171">
        <f t="shared" ca="1" si="85"/>
        <v>2</v>
      </c>
      <c r="AT171" cm="1">
        <f t="array" aca="1" ref="AT171" ca="1">IF(AS171=AS170, AT170, INDEX(Parties[Opponent ID], AS171))</f>
        <v>1</v>
      </c>
      <c r="AU171" t="str" cm="1">
        <f t="array" aca="1" ref="AU171" ca="1">IF(AT171=AT170,AU170, INDEX(Monsters[Name], AT171))</f>
        <v>Gnives</v>
      </c>
      <c r="AV171" cm="1">
        <f t="array" aca="1" ref="AV171" ca="1">IF(AND($AS171=$AS170, $CD170=""), BY170, INDEX(Monsters[Health], $AT171))</f>
        <v>53</v>
      </c>
      <c r="AW171" cm="1">
        <f t="array" aca="1" ref="AW171" ca="1">IF(AND($AS171=$AS170, $CD170=""), BZ170, INDEX(Monsters[Stamina], $AT171))</f>
        <v>142</v>
      </c>
      <c r="AX171" s="18" cm="1">
        <f t="array" aca="1" ref="AX171" ca="1">IF(AND($AS171=$AS170, $CD170=""), CA170, INDEX(Monsters[Attack], $AT171))</f>
        <v>105</v>
      </c>
      <c r="AY171" s="18" cm="1">
        <f t="array" aca="1" ref="AY171" ca="1">IF(AND($AS171=$AS170, $CD170=""), CB170, INDEX(Monsters[Defense], $AT171))</f>
        <v>100</v>
      </c>
      <c r="AZ171" s="18" cm="1">
        <f t="array" aca="1" ref="AZ171" ca="1">IF(AND($AS171=$AS170, $CD170=""), CC170, INDEX(Monsters[Luck], $AT171))</f>
        <v>100</v>
      </c>
      <c r="BA171" cm="1">
        <f t="array" aca="1" ref="BA171" ca="1">IF(AT171=AT170, BA170, MATCH(INDEX(Monsters[Element], AT171), Elements, 0))</f>
        <v>1</v>
      </c>
      <c r="BB171" s="4" cm="1">
        <f t="array" aca="1" ref="BB171" ca="1">INDEX(Monsters[Chance to Use 2], AT171)</f>
        <v>0.65</v>
      </c>
      <c r="BC171" cm="1">
        <f t="array" aca="1" ref="BC171" ca="1">INDEX(Monsters[Ability 1 ID], AT171)</f>
        <v>18</v>
      </c>
      <c r="BD171" cm="1">
        <f t="array" aca="1" ref="BD171" ca="1">INDEX(Monsters[Ability 2 ID], AT171)</f>
        <v>2</v>
      </c>
      <c r="BE171" cm="1">
        <f t="array" aca="1" ref="BE171" ca="1">INDEX(Abilities[Stamina Cost], BC171)</f>
        <v>25</v>
      </c>
      <c r="BF171" cm="1">
        <f t="array" aca="1" ref="BF171" ca="1">INDEX(Abilities[Stamina Cost], BD171)</f>
        <v>3</v>
      </c>
      <c r="BG171">
        <f t="shared" ca="1" si="86"/>
        <v>2</v>
      </c>
      <c r="BH171">
        <f t="shared" ca="1" si="87"/>
        <v>3</v>
      </c>
      <c r="BI171">
        <f t="shared" ca="1" si="88"/>
        <v>25</v>
      </c>
      <c r="BJ171">
        <f t="shared" ca="1" si="89"/>
        <v>2</v>
      </c>
      <c r="BK171">
        <f t="shared" ca="1" si="90"/>
        <v>2</v>
      </c>
      <c r="BL171" s="18" cm="1">
        <f t="array" aca="1" ref="BL171" ca="1">INDEX(Abilities[Element ID], $BK171)</f>
        <v>1</v>
      </c>
      <c r="BM171" s="18" cm="1">
        <f t="array" aca="1" ref="BM171" ca="1">INDEX(Abilities[Stamina Cost], $BK171)</f>
        <v>3</v>
      </c>
      <c r="BN171" s="18" cm="1">
        <f t="array" aca="1" ref="BN171" ca="1">INDEX(Abilities[Min Damage], $BK171)</f>
        <v>8</v>
      </c>
      <c r="BO171" s="18" cm="1">
        <f t="array" aca="1" ref="BO171" ca="1">INDEX(Abilities[Max Damage], $BK171)</f>
        <v>13</v>
      </c>
      <c r="BP171" s="14">
        <f t="shared" ca="1" si="91"/>
        <v>9.3181609171476492</v>
      </c>
      <c r="BQ171" t="str" cm="1">
        <f t="array" aca="1" ref="BQ171" ca="1">INDEX(Abilities[Special Effect], BK171)</f>
        <v>Sunder</v>
      </c>
      <c r="BR171" t="b" cm="1">
        <f t="array" aca="1" ref="BR171" ca="1">RAND() &lt;INDEX(Abilities[Effect Chance], BK171)*AZ171/100</f>
        <v>1</v>
      </c>
      <c r="BS171" t="str">
        <f t="shared" ca="1" si="92"/>
        <v>Sunder</v>
      </c>
      <c r="BT171" s="14">
        <f t="shared" ca="1" si="93"/>
        <v>9.3181609171476492</v>
      </c>
      <c r="BU171" t="b">
        <f t="shared" ca="1" si="94"/>
        <v>0</v>
      </c>
      <c r="BV171" t="b">
        <f ca="1">AND(BU171, AS171=COUNTA(Parties[Opponent Party]))</f>
        <v>0</v>
      </c>
      <c r="BW171" s="14" cm="1">
        <f t="array" aca="1" ref="BW171" ca="1">INDEX(ElementMultiplier, AA171, BA171)*100/AY171</f>
        <v>1</v>
      </c>
      <c r="BX171" s="18">
        <f t="shared" ca="1" si="68"/>
        <v>30</v>
      </c>
      <c r="BY171" s="18">
        <f t="shared" ca="1" si="69"/>
        <v>23</v>
      </c>
      <c r="BZ171" s="18">
        <f t="shared" ca="1" si="95"/>
        <v>139</v>
      </c>
      <c r="CA171" s="18">
        <f t="shared" ca="1" si="96"/>
        <v>105</v>
      </c>
      <c r="CB171" s="18">
        <f t="shared" ca="1" si="97"/>
        <v>100</v>
      </c>
      <c r="CC171" s="18">
        <f t="shared" ca="1" si="98"/>
        <v>100</v>
      </c>
      <c r="CD171" t="str">
        <f t="shared" ca="1" si="99"/>
        <v/>
      </c>
    </row>
    <row r="172" spans="8:82" x14ac:dyDescent="0.25">
      <c r="H172">
        <f t="shared" ca="1" si="70"/>
        <v>1</v>
      </c>
      <c r="I172" cm="1">
        <f t="array" aca="1" ref="I172" ca="1">IF(H172=H171, I171, INDEX(Parties[Player ID], H172))</f>
        <v>5</v>
      </c>
      <c r="J172" t="str" cm="1">
        <f t="array" aca="1" ref="J172" ca="1">IF(I172=I171,J171, INDEX(Monsters[Name], I172))</f>
        <v>Gunome</v>
      </c>
      <c r="K172" cm="1">
        <f t="array" aca="1" ref="K172" ca="1">IF(AND($H172=$H171, CD171=""), AN171, INDEX(Monsters[Health], $I172))</f>
        <v>91</v>
      </c>
      <c r="L172" cm="1">
        <f t="array" aca="1" ref="L172" ca="1">IF(AND($H172=$H171, $CD171=""), AO171, INDEX(Monsters[Stamina], $I172))</f>
        <v>46</v>
      </c>
      <c r="M172" s="18" cm="1">
        <f t="array" aca="1" ref="M172" ca="1">IF(AND($H172=$H171, $CD171=""), AP171, INDEX(Monsters[Attack], $I172))</f>
        <v>200</v>
      </c>
      <c r="N172" s="18" cm="1">
        <f t="array" aca="1" ref="N172" ca="1">IF(AND($H172=$H171, $CD171=""), AQ171, INDEX(Monsters[Defense], $I172))</f>
        <v>102</v>
      </c>
      <c r="O172" s="18" cm="1">
        <f t="array" aca="1" ref="O172" ca="1">IF(AND($H172=$H171, $CD171=""), AR171, INDEX(Monsters[Luck], $I172))</f>
        <v>110</v>
      </c>
      <c r="P172" cm="1">
        <f t="array" aca="1" ref="P172" ca="1">IF(I172=I171, P171, MATCH(INDEX(Monsters[Element], I172), Elements, 0))</f>
        <v>5</v>
      </c>
      <c r="Q172" s="4" cm="1">
        <f t="array" aca="1" ref="Q172" ca="1">INDEX(Monsters[Chance to Use 2], I172)</f>
        <v>0.4</v>
      </c>
      <c r="R172" cm="1">
        <f t="array" aca="1" ref="R172" ca="1">INDEX(Monsters[Ability 1 ID], I172)</f>
        <v>9</v>
      </c>
      <c r="S172" cm="1">
        <f t="array" aca="1" ref="S172" ca="1">INDEX(Monsters[Ability 2 ID], I172)</f>
        <v>10</v>
      </c>
      <c r="T172" cm="1">
        <f t="array" aca="1" ref="T172" ca="1">INDEX(Abilities[Stamina Cost], R172)</f>
        <v>5</v>
      </c>
      <c r="U172" cm="1">
        <f t="array" aca="1" ref="U172" ca="1">INDEX(Abilities[Stamina Cost], S172)</f>
        <v>12</v>
      </c>
      <c r="V172">
        <f t="shared" ca="1" si="71"/>
        <v>1</v>
      </c>
      <c r="W172">
        <f t="shared" ca="1" si="72"/>
        <v>5</v>
      </c>
      <c r="X172">
        <f t="shared" ca="1" si="73"/>
        <v>12</v>
      </c>
      <c r="Y172">
        <f t="shared" ca="1" si="74"/>
        <v>1</v>
      </c>
      <c r="Z172">
        <f t="shared" ca="1" si="75"/>
        <v>9</v>
      </c>
      <c r="AA172" s="18" cm="1">
        <f t="array" aca="1" ref="AA172" ca="1">INDEX(Abilities[Element ID], $Z172)</f>
        <v>5</v>
      </c>
      <c r="AB172" s="18" cm="1">
        <f t="array" aca="1" ref="AB172" ca="1">INDEX(Abilities[Stamina Cost], $Z172)</f>
        <v>5</v>
      </c>
      <c r="AC172" s="18" cm="1">
        <f t="array" aca="1" ref="AC172" ca="1">INDEX(Abilities[Min Damage], $Z172)</f>
        <v>11</v>
      </c>
      <c r="AD172" s="18" cm="1">
        <f t="array" aca="1" ref="AD172" ca="1">INDEX(Abilities[Max Damage], $Z172)</f>
        <v>16</v>
      </c>
      <c r="AE172" s="14">
        <f t="shared" ca="1" si="76"/>
        <v>23.926443457824739</v>
      </c>
      <c r="AF172" t="str" cm="1">
        <f t="array" aca="1" ref="AF172" ca="1">INDEX(Abilities[Special Effect], Z172)</f>
        <v>Vampire</v>
      </c>
      <c r="AG172" t="b" cm="1">
        <f t="array" aca="1" ref="AG172" ca="1">RAND() &lt;INDEX(Abilities[Effect Chance], Z172)*O172/100</f>
        <v>1</v>
      </c>
      <c r="AH172" t="str">
        <f t="shared" ca="1" si="77"/>
        <v>Vampire</v>
      </c>
      <c r="AI172" s="14">
        <f t="shared" ca="1" si="78"/>
        <v>23.926443457824739</v>
      </c>
      <c r="AJ172" t="b">
        <f t="shared" ca="1" si="79"/>
        <v>0</v>
      </c>
      <c r="AK172" t="b">
        <f ca="1">AND(AJ172, H172=COUNTA(Parties[Player Party]))</f>
        <v>0</v>
      </c>
      <c r="AL172" s="14" cm="1">
        <f t="array" aca="1" ref="AL172" ca="1">INDEX(ElementMultiplier, BL172, P172)*100/N172</f>
        <v>0.98039215686274506</v>
      </c>
      <c r="AM172" s="14">
        <f t="shared" ca="1" si="67"/>
        <v>10</v>
      </c>
      <c r="AN172" s="18">
        <f t="shared" ca="1" si="80"/>
        <v>93</v>
      </c>
      <c r="AO172" s="18">
        <f t="shared" ca="1" si="81"/>
        <v>41</v>
      </c>
      <c r="AP172" s="18">
        <f t="shared" ca="1" si="82"/>
        <v>200</v>
      </c>
      <c r="AQ172" s="18">
        <f t="shared" ca="1" si="83"/>
        <v>102</v>
      </c>
      <c r="AR172" s="18">
        <f t="shared" ca="1" si="84"/>
        <v>110</v>
      </c>
      <c r="AS172">
        <f t="shared" ca="1" si="85"/>
        <v>2</v>
      </c>
      <c r="AT172" cm="1">
        <f t="array" aca="1" ref="AT172" ca="1">IF(AS172=AS171, AT171, INDEX(Parties[Opponent ID], AS172))</f>
        <v>1</v>
      </c>
      <c r="AU172" t="str" cm="1">
        <f t="array" aca="1" ref="AU172" ca="1">IF(AT172=AT171,AU171, INDEX(Monsters[Name], AT172))</f>
        <v>Gnives</v>
      </c>
      <c r="AV172" cm="1">
        <f t="array" aca="1" ref="AV172" ca="1">IF(AND($AS172=$AS171, $CD171=""), BY171, INDEX(Monsters[Health], $AT172))</f>
        <v>23</v>
      </c>
      <c r="AW172" cm="1">
        <f t="array" aca="1" ref="AW172" ca="1">IF(AND($AS172=$AS171, $CD171=""), BZ171, INDEX(Monsters[Stamina], $AT172))</f>
        <v>139</v>
      </c>
      <c r="AX172" s="18" cm="1">
        <f t="array" aca="1" ref="AX172" ca="1">IF(AND($AS172=$AS171, $CD171=""), CA171, INDEX(Monsters[Attack], $AT172))</f>
        <v>105</v>
      </c>
      <c r="AY172" s="18" cm="1">
        <f t="array" aca="1" ref="AY172" ca="1">IF(AND($AS172=$AS171, $CD171=""), CB171, INDEX(Monsters[Defense], $AT172))</f>
        <v>100</v>
      </c>
      <c r="AZ172" s="18" cm="1">
        <f t="array" aca="1" ref="AZ172" ca="1">IF(AND($AS172=$AS171, $CD171=""), CC171, INDEX(Monsters[Luck], $AT172))</f>
        <v>100</v>
      </c>
      <c r="BA172" cm="1">
        <f t="array" aca="1" ref="BA172" ca="1">IF(AT172=AT171, BA171, MATCH(INDEX(Monsters[Element], AT172), Elements, 0))</f>
        <v>1</v>
      </c>
      <c r="BB172" s="4" cm="1">
        <f t="array" aca="1" ref="BB172" ca="1">INDEX(Monsters[Chance to Use 2], AT172)</f>
        <v>0.65</v>
      </c>
      <c r="BC172" cm="1">
        <f t="array" aca="1" ref="BC172" ca="1">INDEX(Monsters[Ability 1 ID], AT172)</f>
        <v>18</v>
      </c>
      <c r="BD172" cm="1">
        <f t="array" aca="1" ref="BD172" ca="1">INDEX(Monsters[Ability 2 ID], AT172)</f>
        <v>2</v>
      </c>
      <c r="BE172" cm="1">
        <f t="array" aca="1" ref="BE172" ca="1">INDEX(Abilities[Stamina Cost], BC172)</f>
        <v>25</v>
      </c>
      <c r="BF172" cm="1">
        <f t="array" aca="1" ref="BF172" ca="1">INDEX(Abilities[Stamina Cost], BD172)</f>
        <v>3</v>
      </c>
      <c r="BG172">
        <f t="shared" ca="1" si="86"/>
        <v>2</v>
      </c>
      <c r="BH172">
        <f t="shared" ca="1" si="87"/>
        <v>3</v>
      </c>
      <c r="BI172">
        <f t="shared" ca="1" si="88"/>
        <v>25</v>
      </c>
      <c r="BJ172">
        <f t="shared" ca="1" si="89"/>
        <v>2</v>
      </c>
      <c r="BK172">
        <f t="shared" ca="1" si="90"/>
        <v>2</v>
      </c>
      <c r="BL172" s="18" cm="1">
        <f t="array" aca="1" ref="BL172" ca="1">INDEX(Abilities[Element ID], $BK172)</f>
        <v>1</v>
      </c>
      <c r="BM172" s="18" cm="1">
        <f t="array" aca="1" ref="BM172" ca="1">INDEX(Abilities[Stamina Cost], $BK172)</f>
        <v>3</v>
      </c>
      <c r="BN172" s="18" cm="1">
        <f t="array" aca="1" ref="BN172" ca="1">INDEX(Abilities[Min Damage], $BK172)</f>
        <v>8</v>
      </c>
      <c r="BO172" s="18" cm="1">
        <f t="array" aca="1" ref="BO172" ca="1">INDEX(Abilities[Max Damage], $BK172)</f>
        <v>13</v>
      </c>
      <c r="BP172" s="14">
        <f t="shared" ca="1" si="91"/>
        <v>10.450182947321686</v>
      </c>
      <c r="BQ172" t="str" cm="1">
        <f t="array" aca="1" ref="BQ172" ca="1">INDEX(Abilities[Special Effect], BK172)</f>
        <v>Sunder</v>
      </c>
      <c r="BR172" t="b" cm="1">
        <f t="array" aca="1" ref="BR172" ca="1">RAND() &lt;INDEX(Abilities[Effect Chance], BK172)*AZ172/100</f>
        <v>0</v>
      </c>
      <c r="BS172" t="str">
        <f t="shared" ca="1" si="92"/>
        <v/>
      </c>
      <c r="BT172" s="14">
        <f t="shared" ca="1" si="93"/>
        <v>10.450182947321686</v>
      </c>
      <c r="BU172" t="b">
        <f t="shared" ca="1" si="94"/>
        <v>1</v>
      </c>
      <c r="BV172" t="b">
        <f ca="1">AND(BU172, AS172=COUNTA(Parties[Opponent Party]))</f>
        <v>0</v>
      </c>
      <c r="BW172" s="14" cm="1">
        <f t="array" aca="1" ref="BW172" ca="1">INDEX(ElementMultiplier, AA172, BA172)*100/AY172</f>
        <v>1</v>
      </c>
      <c r="BX172" s="18">
        <f t="shared" ca="1" si="68"/>
        <v>24</v>
      </c>
      <c r="BY172" s="18">
        <f t="shared" ca="1" si="69"/>
        <v>0</v>
      </c>
      <c r="BZ172" s="18">
        <f t="shared" ca="1" si="95"/>
        <v>136</v>
      </c>
      <c r="CA172" s="18">
        <f t="shared" ca="1" si="96"/>
        <v>105</v>
      </c>
      <c r="CB172" s="18">
        <f t="shared" ca="1" si="97"/>
        <v>100</v>
      </c>
      <c r="CC172" s="18">
        <f t="shared" ca="1" si="98"/>
        <v>100</v>
      </c>
      <c r="CD172" t="str">
        <f t="shared" ca="1" si="99"/>
        <v/>
      </c>
    </row>
    <row r="173" spans="8:82" x14ac:dyDescent="0.25">
      <c r="H173">
        <f t="shared" ca="1" si="70"/>
        <v>1</v>
      </c>
      <c r="I173" cm="1">
        <f t="array" aca="1" ref="I173" ca="1">IF(H173=H172, I172, INDEX(Parties[Player ID], H173))</f>
        <v>5</v>
      </c>
      <c r="J173" t="str" cm="1">
        <f t="array" aca="1" ref="J173" ca="1">IF(I173=I172,J172, INDEX(Monsters[Name], I173))</f>
        <v>Gunome</v>
      </c>
      <c r="K173" cm="1">
        <f t="array" aca="1" ref="K173" ca="1">IF(AND($H173=$H172, CD172=""), AN172, INDEX(Monsters[Health], $I173))</f>
        <v>93</v>
      </c>
      <c r="L173" cm="1">
        <f t="array" aca="1" ref="L173" ca="1">IF(AND($H173=$H172, $CD172=""), AO172, INDEX(Monsters[Stamina], $I173))</f>
        <v>41</v>
      </c>
      <c r="M173" s="18" cm="1">
        <f t="array" aca="1" ref="M173" ca="1">IF(AND($H173=$H172, $CD172=""), AP172, INDEX(Monsters[Attack], $I173))</f>
        <v>200</v>
      </c>
      <c r="N173" s="18" cm="1">
        <f t="array" aca="1" ref="N173" ca="1">IF(AND($H173=$H172, $CD172=""), AQ172, INDEX(Monsters[Defense], $I173))</f>
        <v>102</v>
      </c>
      <c r="O173" s="18" cm="1">
        <f t="array" aca="1" ref="O173" ca="1">IF(AND($H173=$H172, $CD172=""), AR172, INDEX(Monsters[Luck], $I173))</f>
        <v>110</v>
      </c>
      <c r="P173" cm="1">
        <f t="array" aca="1" ref="P173" ca="1">IF(I173=I172, P172, MATCH(INDEX(Monsters[Element], I173), Elements, 0))</f>
        <v>5</v>
      </c>
      <c r="Q173" s="4" cm="1">
        <f t="array" aca="1" ref="Q173" ca="1">INDEX(Monsters[Chance to Use 2], I173)</f>
        <v>0.4</v>
      </c>
      <c r="R173" cm="1">
        <f t="array" aca="1" ref="R173" ca="1">INDEX(Monsters[Ability 1 ID], I173)</f>
        <v>9</v>
      </c>
      <c r="S173" cm="1">
        <f t="array" aca="1" ref="S173" ca="1">INDEX(Monsters[Ability 2 ID], I173)</f>
        <v>10</v>
      </c>
      <c r="T173" cm="1">
        <f t="array" aca="1" ref="T173" ca="1">INDEX(Abilities[Stamina Cost], R173)</f>
        <v>5</v>
      </c>
      <c r="U173" cm="1">
        <f t="array" aca="1" ref="U173" ca="1">INDEX(Abilities[Stamina Cost], S173)</f>
        <v>12</v>
      </c>
      <c r="V173">
        <f t="shared" ca="1" si="71"/>
        <v>1</v>
      </c>
      <c r="W173">
        <f t="shared" ca="1" si="72"/>
        <v>5</v>
      </c>
      <c r="X173">
        <f t="shared" ca="1" si="73"/>
        <v>12</v>
      </c>
      <c r="Y173">
        <f t="shared" ca="1" si="74"/>
        <v>2</v>
      </c>
      <c r="Z173">
        <f t="shared" ca="1" si="75"/>
        <v>10</v>
      </c>
      <c r="AA173" s="18" cm="1">
        <f t="array" aca="1" ref="AA173" ca="1">INDEX(Abilities[Element ID], $Z173)</f>
        <v>5</v>
      </c>
      <c r="AB173" s="18" cm="1">
        <f t="array" aca="1" ref="AB173" ca="1">INDEX(Abilities[Stamina Cost], $Z173)</f>
        <v>12</v>
      </c>
      <c r="AC173" s="18" cm="1">
        <f t="array" aca="1" ref="AC173" ca="1">INDEX(Abilities[Min Damage], $Z173)</f>
        <v>4</v>
      </c>
      <c r="AD173" s="18" cm="1">
        <f t="array" aca="1" ref="AD173" ca="1">INDEX(Abilities[Max Damage], $Z173)</f>
        <v>10</v>
      </c>
      <c r="AE173" s="14">
        <f t="shared" ca="1" si="76"/>
        <v>18.01276687648982</v>
      </c>
      <c r="AF173" t="str" cm="1">
        <f t="array" aca="1" ref="AF173" ca="1">INDEX(Abilities[Special Effect], Z173)</f>
        <v>Focus</v>
      </c>
      <c r="AG173" t="b" cm="1">
        <f t="array" aca="1" ref="AG173" ca="1">RAND() &lt;INDEX(Abilities[Effect Chance], Z173)*O173/100</f>
        <v>0</v>
      </c>
      <c r="AH173" t="str">
        <f t="shared" ca="1" si="77"/>
        <v/>
      </c>
      <c r="AI173" s="14">
        <f t="shared" ca="1" si="78"/>
        <v>18.01276687648982</v>
      </c>
      <c r="AJ173" t="b">
        <f t="shared" ca="1" si="79"/>
        <v>0</v>
      </c>
      <c r="AK173" t="b">
        <f ca="1">AND(AJ173, H173=COUNTA(Parties[Player Party]))</f>
        <v>0</v>
      </c>
      <c r="AL173" s="14" cm="1">
        <f t="array" aca="1" ref="AL173" ca="1">INDEX(ElementMultiplier, BL173, P173)*100/N173</f>
        <v>1.2254901960784315</v>
      </c>
      <c r="AM173" s="14">
        <f t="shared" ca="1" si="67"/>
        <v>15</v>
      </c>
      <c r="AN173" s="18">
        <f t="shared" ca="1" si="80"/>
        <v>78</v>
      </c>
      <c r="AO173" s="18">
        <f t="shared" ca="1" si="81"/>
        <v>29</v>
      </c>
      <c r="AP173" s="18">
        <f t="shared" ca="1" si="82"/>
        <v>200</v>
      </c>
      <c r="AQ173" s="18">
        <f t="shared" ca="1" si="83"/>
        <v>102</v>
      </c>
      <c r="AR173" s="18">
        <f t="shared" ca="1" si="84"/>
        <v>110</v>
      </c>
      <c r="AS173">
        <f t="shared" ca="1" si="85"/>
        <v>3</v>
      </c>
      <c r="AT173" cm="1">
        <f t="array" aca="1" ref="AT173" ca="1">IF(AS173=AS172, AT172, INDEX(Parties[Opponent ID], AS173))</f>
        <v>11</v>
      </c>
      <c r="AU173" t="str" cm="1">
        <f t="array" aca="1" ref="AU173" ca="1">IF(AT173=AT172,AU172, INDEX(Monsters[Name], AT173))</f>
        <v>Gneaver</v>
      </c>
      <c r="AV173" cm="1">
        <f t="array" aca="1" ref="AV173" ca="1">IF(AND($AS173=$AS172, $CD172=""), BY172, INDEX(Monsters[Health], $AT173))</f>
        <v>120</v>
      </c>
      <c r="AW173" cm="1">
        <f t="array" aca="1" ref="AW173" ca="1">IF(AND($AS173=$AS172, $CD172=""), BZ172, INDEX(Monsters[Stamina], $AT173))</f>
        <v>107</v>
      </c>
      <c r="AX173" s="18" cm="1">
        <f t="array" aca="1" ref="AX173" ca="1">IF(AND($AS173=$AS172, $CD172=""), CA172, INDEX(Monsters[Attack], $AT173))</f>
        <v>110</v>
      </c>
      <c r="AY173" s="18" cm="1">
        <f t="array" aca="1" ref="AY173" ca="1">IF(AND($AS173=$AS172, $CD172=""), CB172, INDEX(Monsters[Defense], $AT173))</f>
        <v>80</v>
      </c>
      <c r="AZ173" s="18" cm="1">
        <f t="array" aca="1" ref="AZ173" ca="1">IF(AND($AS173=$AS172, $CD172=""), CC172, INDEX(Monsters[Luck], $AT173))</f>
        <v>100</v>
      </c>
      <c r="BA173" cm="1">
        <f t="array" aca="1" ref="BA173" ca="1">IF(AT173=AT172, BA172, MATCH(INDEX(Monsters[Element], AT173), Elements, 0))</f>
        <v>4</v>
      </c>
      <c r="BB173" s="4" cm="1">
        <f t="array" aca="1" ref="BB173" ca="1">INDEX(Monsters[Chance to Use 2], AT173)</f>
        <v>0.25</v>
      </c>
      <c r="BC173" cm="1">
        <f t="array" aca="1" ref="BC173" ca="1">INDEX(Monsters[Ability 1 ID], AT173)</f>
        <v>1</v>
      </c>
      <c r="BD173" cm="1">
        <f t="array" aca="1" ref="BD173" ca="1">INDEX(Monsters[Ability 2 ID], AT173)</f>
        <v>2</v>
      </c>
      <c r="BE173" cm="1">
        <f t="array" aca="1" ref="BE173" ca="1">INDEX(Abilities[Stamina Cost], BC173)</f>
        <v>5</v>
      </c>
      <c r="BF173" cm="1">
        <f t="array" aca="1" ref="BF173" ca="1">INDEX(Abilities[Stamina Cost], BD173)</f>
        <v>3</v>
      </c>
      <c r="BG173">
        <f t="shared" ca="1" si="86"/>
        <v>2</v>
      </c>
      <c r="BH173">
        <f t="shared" ca="1" si="87"/>
        <v>3</v>
      </c>
      <c r="BI173">
        <f t="shared" ca="1" si="88"/>
        <v>5</v>
      </c>
      <c r="BJ173">
        <f t="shared" ca="1" si="89"/>
        <v>1</v>
      </c>
      <c r="BK173">
        <f t="shared" ca="1" si="90"/>
        <v>1</v>
      </c>
      <c r="BL173" s="18" cm="1">
        <f t="array" aca="1" ref="BL173" ca="1">INDEX(Abilities[Element ID], $BK173)</f>
        <v>4</v>
      </c>
      <c r="BM173" s="18" cm="1">
        <f t="array" aca="1" ref="BM173" ca="1">INDEX(Abilities[Stamina Cost], $BK173)</f>
        <v>5</v>
      </c>
      <c r="BN173" s="18" cm="1">
        <f t="array" aca="1" ref="BN173" ca="1">INDEX(Abilities[Min Damage], $BK173)</f>
        <v>12</v>
      </c>
      <c r="BO173" s="18" cm="1">
        <f t="array" aca="1" ref="BO173" ca="1">INDEX(Abilities[Max Damage], $BK173)</f>
        <v>18</v>
      </c>
      <c r="BP173" s="14">
        <f t="shared" ca="1" si="91"/>
        <v>14.694404098403362</v>
      </c>
      <c r="BQ173" t="str" cm="1">
        <f t="array" aca="1" ref="BQ173" ca="1">INDEX(Abilities[Special Effect], BK173)</f>
        <v>Vampire</v>
      </c>
      <c r="BR173" t="b" cm="1">
        <f t="array" aca="1" ref="BR173" ca="1">RAND() &lt;INDEX(Abilities[Effect Chance], BK173)*AZ173/100</f>
        <v>1</v>
      </c>
      <c r="BS173" t="str">
        <f t="shared" ca="1" si="92"/>
        <v>Vampire</v>
      </c>
      <c r="BT173" s="14">
        <f t="shared" ca="1" si="93"/>
        <v>14.694404098403362</v>
      </c>
      <c r="BU173" t="b">
        <f t="shared" ca="1" si="94"/>
        <v>0</v>
      </c>
      <c r="BV173" t="b">
        <f ca="1">AND(BU173, AS173=COUNTA(Parties[Opponent Party]))</f>
        <v>0</v>
      </c>
      <c r="BW173" s="14" cm="1">
        <f t="array" aca="1" ref="BW173" ca="1">INDEX(ElementMultiplier, AA173, BA173)*100/AY173</f>
        <v>1.875</v>
      </c>
      <c r="BX173" s="18">
        <f t="shared" ca="1" si="68"/>
        <v>34</v>
      </c>
      <c r="BY173" s="18">
        <f t="shared" ca="1" si="69"/>
        <v>93.5</v>
      </c>
      <c r="BZ173" s="18">
        <f t="shared" ca="1" si="95"/>
        <v>102</v>
      </c>
      <c r="CA173" s="18">
        <f t="shared" ca="1" si="96"/>
        <v>110</v>
      </c>
      <c r="CB173" s="18">
        <f t="shared" ca="1" si="97"/>
        <v>80</v>
      </c>
      <c r="CC173" s="18">
        <f t="shared" ca="1" si="98"/>
        <v>100</v>
      </c>
      <c r="CD173" t="str">
        <f t="shared" ca="1" si="99"/>
        <v/>
      </c>
    </row>
    <row r="174" spans="8:82" x14ac:dyDescent="0.25">
      <c r="H174">
        <f t="shared" ca="1" si="70"/>
        <v>1</v>
      </c>
      <c r="I174" cm="1">
        <f t="array" aca="1" ref="I174" ca="1">IF(H174=H173, I173, INDEX(Parties[Player ID], H174))</f>
        <v>5</v>
      </c>
      <c r="J174" t="str" cm="1">
        <f t="array" aca="1" ref="J174" ca="1">IF(I174=I173,J173, INDEX(Monsters[Name], I174))</f>
        <v>Gunome</v>
      </c>
      <c r="K174" cm="1">
        <f t="array" aca="1" ref="K174" ca="1">IF(AND($H174=$H173, CD173=""), AN173, INDEX(Monsters[Health], $I174))</f>
        <v>78</v>
      </c>
      <c r="L174" cm="1">
        <f t="array" aca="1" ref="L174" ca="1">IF(AND($H174=$H173, $CD173=""), AO173, INDEX(Monsters[Stamina], $I174))</f>
        <v>29</v>
      </c>
      <c r="M174" s="18" cm="1">
        <f t="array" aca="1" ref="M174" ca="1">IF(AND($H174=$H173, $CD173=""), AP173, INDEX(Monsters[Attack], $I174))</f>
        <v>200</v>
      </c>
      <c r="N174" s="18" cm="1">
        <f t="array" aca="1" ref="N174" ca="1">IF(AND($H174=$H173, $CD173=""), AQ173, INDEX(Monsters[Defense], $I174))</f>
        <v>102</v>
      </c>
      <c r="O174" s="18" cm="1">
        <f t="array" aca="1" ref="O174" ca="1">IF(AND($H174=$H173, $CD173=""), AR173, INDEX(Monsters[Luck], $I174))</f>
        <v>110</v>
      </c>
      <c r="P174" cm="1">
        <f t="array" aca="1" ref="P174" ca="1">IF(I174=I173, P173, MATCH(INDEX(Monsters[Element], I174), Elements, 0))</f>
        <v>5</v>
      </c>
      <c r="Q174" s="4" cm="1">
        <f t="array" aca="1" ref="Q174" ca="1">INDEX(Monsters[Chance to Use 2], I174)</f>
        <v>0.4</v>
      </c>
      <c r="R174" cm="1">
        <f t="array" aca="1" ref="R174" ca="1">INDEX(Monsters[Ability 1 ID], I174)</f>
        <v>9</v>
      </c>
      <c r="S174" cm="1">
        <f t="array" aca="1" ref="S174" ca="1">INDEX(Monsters[Ability 2 ID], I174)</f>
        <v>10</v>
      </c>
      <c r="T174" cm="1">
        <f t="array" aca="1" ref="T174" ca="1">INDEX(Abilities[Stamina Cost], R174)</f>
        <v>5</v>
      </c>
      <c r="U174" cm="1">
        <f t="array" aca="1" ref="U174" ca="1">INDEX(Abilities[Stamina Cost], S174)</f>
        <v>12</v>
      </c>
      <c r="V174">
        <f t="shared" ca="1" si="71"/>
        <v>1</v>
      </c>
      <c r="W174">
        <f t="shared" ca="1" si="72"/>
        <v>5</v>
      </c>
      <c r="X174">
        <f t="shared" ca="1" si="73"/>
        <v>12</v>
      </c>
      <c r="Y174">
        <f t="shared" ca="1" si="74"/>
        <v>2</v>
      </c>
      <c r="Z174">
        <f t="shared" ca="1" si="75"/>
        <v>10</v>
      </c>
      <c r="AA174" s="18" cm="1">
        <f t="array" aca="1" ref="AA174" ca="1">INDEX(Abilities[Element ID], $Z174)</f>
        <v>5</v>
      </c>
      <c r="AB174" s="18" cm="1">
        <f t="array" aca="1" ref="AB174" ca="1">INDEX(Abilities[Stamina Cost], $Z174)</f>
        <v>12</v>
      </c>
      <c r="AC174" s="18" cm="1">
        <f t="array" aca="1" ref="AC174" ca="1">INDEX(Abilities[Min Damage], $Z174)</f>
        <v>4</v>
      </c>
      <c r="AD174" s="18" cm="1">
        <f t="array" aca="1" ref="AD174" ca="1">INDEX(Abilities[Max Damage], $Z174)</f>
        <v>10</v>
      </c>
      <c r="AE174" s="14">
        <f t="shared" ca="1" si="76"/>
        <v>16.049652546583218</v>
      </c>
      <c r="AF174" t="str" cm="1">
        <f t="array" aca="1" ref="AF174" ca="1">INDEX(Abilities[Special Effect], Z174)</f>
        <v>Focus</v>
      </c>
      <c r="AG174" t="b" cm="1">
        <f t="array" aca="1" ref="AG174" ca="1">RAND() &lt;INDEX(Abilities[Effect Chance], Z174)*O174/100</f>
        <v>1</v>
      </c>
      <c r="AH174" t="str">
        <f t="shared" ca="1" si="77"/>
        <v>Focus</v>
      </c>
      <c r="AI174" s="14">
        <f t="shared" ca="1" si="78"/>
        <v>16.049652546583218</v>
      </c>
      <c r="AJ174" t="b">
        <f t="shared" ca="1" si="79"/>
        <v>0</v>
      </c>
      <c r="AK174" t="b">
        <f ca="1">AND(AJ174, H174=COUNTA(Parties[Player Party]))</f>
        <v>0</v>
      </c>
      <c r="AL174" s="14" cm="1">
        <f t="array" aca="1" ref="AL174" ca="1">INDEX(ElementMultiplier, BL174, P174)*100/N174</f>
        <v>1.2254901960784315</v>
      </c>
      <c r="AM174" s="14">
        <f t="shared" ca="1" si="67"/>
        <v>16</v>
      </c>
      <c r="AN174" s="18">
        <f t="shared" ca="1" si="80"/>
        <v>62</v>
      </c>
      <c r="AO174" s="18">
        <f t="shared" ca="1" si="81"/>
        <v>17</v>
      </c>
      <c r="AP174" s="18">
        <f t="shared" ca="1" si="82"/>
        <v>220</v>
      </c>
      <c r="AQ174" s="18">
        <f t="shared" ca="1" si="83"/>
        <v>102</v>
      </c>
      <c r="AR174" s="18">
        <f t="shared" ca="1" si="84"/>
        <v>110</v>
      </c>
      <c r="AS174">
        <f t="shared" ca="1" si="85"/>
        <v>3</v>
      </c>
      <c r="AT174" cm="1">
        <f t="array" aca="1" ref="AT174" ca="1">IF(AS174=AS173, AT173, INDEX(Parties[Opponent ID], AS174))</f>
        <v>11</v>
      </c>
      <c r="AU174" t="str" cm="1">
        <f t="array" aca="1" ref="AU174" ca="1">IF(AT174=AT173,AU173, INDEX(Monsters[Name], AT174))</f>
        <v>Gneaver</v>
      </c>
      <c r="AV174" cm="1">
        <f t="array" aca="1" ref="AV174" ca="1">IF(AND($AS174=$AS173, $CD173=""), BY173, INDEX(Monsters[Health], $AT174))</f>
        <v>93.5</v>
      </c>
      <c r="AW174" cm="1">
        <f t="array" aca="1" ref="AW174" ca="1">IF(AND($AS174=$AS173, $CD173=""), BZ173, INDEX(Monsters[Stamina], $AT174))</f>
        <v>102</v>
      </c>
      <c r="AX174" s="18" cm="1">
        <f t="array" aca="1" ref="AX174" ca="1">IF(AND($AS174=$AS173, $CD173=""), CA173, INDEX(Monsters[Attack], $AT174))</f>
        <v>110</v>
      </c>
      <c r="AY174" s="18" cm="1">
        <f t="array" aca="1" ref="AY174" ca="1">IF(AND($AS174=$AS173, $CD173=""), CB173, INDEX(Monsters[Defense], $AT174))</f>
        <v>80</v>
      </c>
      <c r="AZ174" s="18" cm="1">
        <f t="array" aca="1" ref="AZ174" ca="1">IF(AND($AS174=$AS173, $CD173=""), CC173, INDEX(Monsters[Luck], $AT174))</f>
        <v>100</v>
      </c>
      <c r="BA174" cm="1">
        <f t="array" aca="1" ref="BA174" ca="1">IF(AT174=AT173, BA173, MATCH(INDEX(Monsters[Element], AT174), Elements, 0))</f>
        <v>4</v>
      </c>
      <c r="BB174" s="4" cm="1">
        <f t="array" aca="1" ref="BB174" ca="1">INDEX(Monsters[Chance to Use 2], AT174)</f>
        <v>0.25</v>
      </c>
      <c r="BC174" cm="1">
        <f t="array" aca="1" ref="BC174" ca="1">INDEX(Monsters[Ability 1 ID], AT174)</f>
        <v>1</v>
      </c>
      <c r="BD174" cm="1">
        <f t="array" aca="1" ref="BD174" ca="1">INDEX(Monsters[Ability 2 ID], AT174)</f>
        <v>2</v>
      </c>
      <c r="BE174" cm="1">
        <f t="array" aca="1" ref="BE174" ca="1">INDEX(Abilities[Stamina Cost], BC174)</f>
        <v>5</v>
      </c>
      <c r="BF174" cm="1">
        <f t="array" aca="1" ref="BF174" ca="1">INDEX(Abilities[Stamina Cost], BD174)</f>
        <v>3</v>
      </c>
      <c r="BG174">
        <f t="shared" ca="1" si="86"/>
        <v>2</v>
      </c>
      <c r="BH174">
        <f t="shared" ca="1" si="87"/>
        <v>3</v>
      </c>
      <c r="BI174">
        <f t="shared" ca="1" si="88"/>
        <v>5</v>
      </c>
      <c r="BJ174">
        <f t="shared" ca="1" si="89"/>
        <v>1</v>
      </c>
      <c r="BK174">
        <f t="shared" ca="1" si="90"/>
        <v>1</v>
      </c>
      <c r="BL174" s="18" cm="1">
        <f t="array" aca="1" ref="BL174" ca="1">INDEX(Abilities[Element ID], $BK174)</f>
        <v>4</v>
      </c>
      <c r="BM174" s="18" cm="1">
        <f t="array" aca="1" ref="BM174" ca="1">INDEX(Abilities[Stamina Cost], $BK174)</f>
        <v>5</v>
      </c>
      <c r="BN174" s="18" cm="1">
        <f t="array" aca="1" ref="BN174" ca="1">INDEX(Abilities[Min Damage], $BK174)</f>
        <v>12</v>
      </c>
      <c r="BO174" s="18" cm="1">
        <f t="array" aca="1" ref="BO174" ca="1">INDEX(Abilities[Max Damage], $BK174)</f>
        <v>18</v>
      </c>
      <c r="BP174" s="14">
        <f t="shared" ca="1" si="91"/>
        <v>16.202131041313965</v>
      </c>
      <c r="BQ174" t="str" cm="1">
        <f t="array" aca="1" ref="BQ174" ca="1">INDEX(Abilities[Special Effect], BK174)</f>
        <v>Vampire</v>
      </c>
      <c r="BR174" t="b" cm="1">
        <f t="array" aca="1" ref="BR174" ca="1">RAND() &lt;INDEX(Abilities[Effect Chance], BK174)*AZ174/100</f>
        <v>1</v>
      </c>
      <c r="BS174" t="str">
        <f t="shared" ca="1" si="92"/>
        <v>Vampire</v>
      </c>
      <c r="BT174" s="14">
        <f t="shared" ca="1" si="93"/>
        <v>16.202131041313965</v>
      </c>
      <c r="BU174" t="b">
        <f t="shared" ca="1" si="94"/>
        <v>0</v>
      </c>
      <c r="BV174" t="b">
        <f ca="1">AND(BU174, AS174=COUNTA(Parties[Opponent Party]))</f>
        <v>0</v>
      </c>
      <c r="BW174" s="14" cm="1">
        <f t="array" aca="1" ref="BW174" ca="1">INDEX(ElementMultiplier, AA174, BA174)*100/AY174</f>
        <v>1.875</v>
      </c>
      <c r="BX174" s="18">
        <f t="shared" ca="1" si="68"/>
        <v>30</v>
      </c>
      <c r="BY174" s="18">
        <f t="shared" ca="1" si="69"/>
        <v>71.5</v>
      </c>
      <c r="BZ174" s="18">
        <f t="shared" ca="1" si="95"/>
        <v>97</v>
      </c>
      <c r="CA174" s="18">
        <f t="shared" ca="1" si="96"/>
        <v>110</v>
      </c>
      <c r="CB174" s="18">
        <f t="shared" ca="1" si="97"/>
        <v>80</v>
      </c>
      <c r="CC174" s="18">
        <f t="shared" ca="1" si="98"/>
        <v>100</v>
      </c>
      <c r="CD174" t="str">
        <f t="shared" ca="1" si="99"/>
        <v/>
      </c>
    </row>
    <row r="175" spans="8:82" x14ac:dyDescent="0.25">
      <c r="H175">
        <f t="shared" ca="1" si="70"/>
        <v>1</v>
      </c>
      <c r="I175" cm="1">
        <f t="array" aca="1" ref="I175" ca="1">IF(H175=H174, I174, INDEX(Parties[Player ID], H175))</f>
        <v>5</v>
      </c>
      <c r="J175" t="str" cm="1">
        <f t="array" aca="1" ref="J175" ca="1">IF(I175=I174,J174, INDEX(Monsters[Name], I175))</f>
        <v>Gunome</v>
      </c>
      <c r="K175" cm="1">
        <f t="array" aca="1" ref="K175" ca="1">IF(AND($H175=$H174, CD174=""), AN174, INDEX(Monsters[Health], $I175))</f>
        <v>62</v>
      </c>
      <c r="L175" cm="1">
        <f t="array" aca="1" ref="L175" ca="1">IF(AND($H175=$H174, $CD174=""), AO174, INDEX(Monsters[Stamina], $I175))</f>
        <v>17</v>
      </c>
      <c r="M175" s="18" cm="1">
        <f t="array" aca="1" ref="M175" ca="1">IF(AND($H175=$H174, $CD174=""), AP174, INDEX(Monsters[Attack], $I175))</f>
        <v>220</v>
      </c>
      <c r="N175" s="18" cm="1">
        <f t="array" aca="1" ref="N175" ca="1">IF(AND($H175=$H174, $CD174=""), AQ174, INDEX(Monsters[Defense], $I175))</f>
        <v>102</v>
      </c>
      <c r="O175" s="18" cm="1">
        <f t="array" aca="1" ref="O175" ca="1">IF(AND($H175=$H174, $CD174=""), AR174, INDEX(Monsters[Luck], $I175))</f>
        <v>110</v>
      </c>
      <c r="P175" cm="1">
        <f t="array" aca="1" ref="P175" ca="1">IF(I175=I174, P174, MATCH(INDEX(Monsters[Element], I175), Elements, 0))</f>
        <v>5</v>
      </c>
      <c r="Q175" s="4" cm="1">
        <f t="array" aca="1" ref="Q175" ca="1">INDEX(Monsters[Chance to Use 2], I175)</f>
        <v>0.4</v>
      </c>
      <c r="R175" cm="1">
        <f t="array" aca="1" ref="R175" ca="1">INDEX(Monsters[Ability 1 ID], I175)</f>
        <v>9</v>
      </c>
      <c r="S175" cm="1">
        <f t="array" aca="1" ref="S175" ca="1">INDEX(Monsters[Ability 2 ID], I175)</f>
        <v>10</v>
      </c>
      <c r="T175" cm="1">
        <f t="array" aca="1" ref="T175" ca="1">INDEX(Abilities[Stamina Cost], R175)</f>
        <v>5</v>
      </c>
      <c r="U175" cm="1">
        <f t="array" aca="1" ref="U175" ca="1">INDEX(Abilities[Stamina Cost], S175)</f>
        <v>12</v>
      </c>
      <c r="V175">
        <f t="shared" ca="1" si="71"/>
        <v>1</v>
      </c>
      <c r="W175">
        <f t="shared" ca="1" si="72"/>
        <v>5</v>
      </c>
      <c r="X175">
        <f t="shared" ca="1" si="73"/>
        <v>12</v>
      </c>
      <c r="Y175">
        <f t="shared" ca="1" si="74"/>
        <v>2</v>
      </c>
      <c r="Z175">
        <f t="shared" ca="1" si="75"/>
        <v>10</v>
      </c>
      <c r="AA175" s="18" cm="1">
        <f t="array" aca="1" ref="AA175" ca="1">INDEX(Abilities[Element ID], $Z175)</f>
        <v>5</v>
      </c>
      <c r="AB175" s="18" cm="1">
        <f t="array" aca="1" ref="AB175" ca="1">INDEX(Abilities[Stamina Cost], $Z175)</f>
        <v>12</v>
      </c>
      <c r="AC175" s="18" cm="1">
        <f t="array" aca="1" ref="AC175" ca="1">INDEX(Abilities[Min Damage], $Z175)</f>
        <v>4</v>
      </c>
      <c r="AD175" s="18" cm="1">
        <f t="array" aca="1" ref="AD175" ca="1">INDEX(Abilities[Max Damage], $Z175)</f>
        <v>10</v>
      </c>
      <c r="AE175" s="14">
        <f t="shared" ca="1" si="76"/>
        <v>11.969547501535937</v>
      </c>
      <c r="AF175" t="str" cm="1">
        <f t="array" aca="1" ref="AF175" ca="1">INDEX(Abilities[Special Effect], Z175)</f>
        <v>Focus</v>
      </c>
      <c r="AG175" t="b" cm="1">
        <f t="array" aca="1" ref="AG175" ca="1">RAND() &lt;INDEX(Abilities[Effect Chance], Z175)*O175/100</f>
        <v>1</v>
      </c>
      <c r="AH175" t="str">
        <f t="shared" ca="1" si="77"/>
        <v>Focus</v>
      </c>
      <c r="AI175" s="14">
        <f t="shared" ca="1" si="78"/>
        <v>11.969547501535937</v>
      </c>
      <c r="AJ175" t="b">
        <f t="shared" ca="1" si="79"/>
        <v>0</v>
      </c>
      <c r="AK175" t="b">
        <f ca="1">AND(AJ175, H175=COUNTA(Parties[Player Party]))</f>
        <v>0</v>
      </c>
      <c r="AL175" s="14" cm="1">
        <f t="array" aca="1" ref="AL175" ca="1">INDEX(ElementMultiplier, BL175, P175)*100/N175</f>
        <v>0.98039215686274506</v>
      </c>
      <c r="AM175" s="14">
        <f t="shared" ca="1" si="67"/>
        <v>12</v>
      </c>
      <c r="AN175" s="18">
        <f t="shared" ca="1" si="80"/>
        <v>50</v>
      </c>
      <c r="AO175" s="18">
        <f t="shared" ca="1" si="81"/>
        <v>5</v>
      </c>
      <c r="AP175" s="18">
        <f t="shared" ca="1" si="82"/>
        <v>242</v>
      </c>
      <c r="AQ175" s="18">
        <f t="shared" ca="1" si="83"/>
        <v>92</v>
      </c>
      <c r="AR175" s="18">
        <f t="shared" ca="1" si="84"/>
        <v>110</v>
      </c>
      <c r="AS175">
        <f t="shared" ca="1" si="85"/>
        <v>3</v>
      </c>
      <c r="AT175" cm="1">
        <f t="array" aca="1" ref="AT175" ca="1">IF(AS175=AS174, AT174, INDEX(Parties[Opponent ID], AS175))</f>
        <v>11</v>
      </c>
      <c r="AU175" t="str" cm="1">
        <f t="array" aca="1" ref="AU175" ca="1">IF(AT175=AT174,AU174, INDEX(Monsters[Name], AT175))</f>
        <v>Gneaver</v>
      </c>
      <c r="AV175" cm="1">
        <f t="array" aca="1" ref="AV175" ca="1">IF(AND($AS175=$AS174, $CD174=""), BY174, INDEX(Monsters[Health], $AT175))</f>
        <v>71.5</v>
      </c>
      <c r="AW175" cm="1">
        <f t="array" aca="1" ref="AW175" ca="1">IF(AND($AS175=$AS174, $CD174=""), BZ174, INDEX(Monsters[Stamina], $AT175))</f>
        <v>97</v>
      </c>
      <c r="AX175" s="18" cm="1">
        <f t="array" aca="1" ref="AX175" ca="1">IF(AND($AS175=$AS174, $CD174=""), CA174, INDEX(Monsters[Attack], $AT175))</f>
        <v>110</v>
      </c>
      <c r="AY175" s="18" cm="1">
        <f t="array" aca="1" ref="AY175" ca="1">IF(AND($AS175=$AS174, $CD174=""), CB174, INDEX(Monsters[Defense], $AT175))</f>
        <v>80</v>
      </c>
      <c r="AZ175" s="18" cm="1">
        <f t="array" aca="1" ref="AZ175" ca="1">IF(AND($AS175=$AS174, $CD174=""), CC174, INDEX(Monsters[Luck], $AT175))</f>
        <v>100</v>
      </c>
      <c r="BA175" cm="1">
        <f t="array" aca="1" ref="BA175" ca="1">IF(AT175=AT174, BA174, MATCH(INDEX(Monsters[Element], AT175), Elements, 0))</f>
        <v>4</v>
      </c>
      <c r="BB175" s="4" cm="1">
        <f t="array" aca="1" ref="BB175" ca="1">INDEX(Monsters[Chance to Use 2], AT175)</f>
        <v>0.25</v>
      </c>
      <c r="BC175" cm="1">
        <f t="array" aca="1" ref="BC175" ca="1">INDEX(Monsters[Ability 1 ID], AT175)</f>
        <v>1</v>
      </c>
      <c r="BD175" cm="1">
        <f t="array" aca="1" ref="BD175" ca="1">INDEX(Monsters[Ability 2 ID], AT175)</f>
        <v>2</v>
      </c>
      <c r="BE175" cm="1">
        <f t="array" aca="1" ref="BE175" ca="1">INDEX(Abilities[Stamina Cost], BC175)</f>
        <v>5</v>
      </c>
      <c r="BF175" cm="1">
        <f t="array" aca="1" ref="BF175" ca="1">INDEX(Abilities[Stamina Cost], BD175)</f>
        <v>3</v>
      </c>
      <c r="BG175">
        <f t="shared" ca="1" si="86"/>
        <v>2</v>
      </c>
      <c r="BH175">
        <f t="shared" ca="1" si="87"/>
        <v>3</v>
      </c>
      <c r="BI175">
        <f t="shared" ca="1" si="88"/>
        <v>5</v>
      </c>
      <c r="BJ175">
        <f t="shared" ca="1" si="89"/>
        <v>2</v>
      </c>
      <c r="BK175">
        <f t="shared" ca="1" si="90"/>
        <v>2</v>
      </c>
      <c r="BL175" s="18" cm="1">
        <f t="array" aca="1" ref="BL175" ca="1">INDEX(Abilities[Element ID], $BK175)</f>
        <v>1</v>
      </c>
      <c r="BM175" s="18" cm="1">
        <f t="array" aca="1" ref="BM175" ca="1">INDEX(Abilities[Stamina Cost], $BK175)</f>
        <v>3</v>
      </c>
      <c r="BN175" s="18" cm="1">
        <f t="array" aca="1" ref="BN175" ca="1">INDEX(Abilities[Min Damage], $BK175)</f>
        <v>8</v>
      </c>
      <c r="BO175" s="18" cm="1">
        <f t="array" aca="1" ref="BO175" ca="1">INDEX(Abilities[Max Damage], $BK175)</f>
        <v>13</v>
      </c>
      <c r="BP175" s="14">
        <f t="shared" ca="1" si="91"/>
        <v>12.124506346868838</v>
      </c>
      <c r="BQ175" t="str" cm="1">
        <f t="array" aca="1" ref="BQ175" ca="1">INDEX(Abilities[Special Effect], BK175)</f>
        <v>Sunder</v>
      </c>
      <c r="BR175" t="b" cm="1">
        <f t="array" aca="1" ref="BR175" ca="1">RAND() &lt;INDEX(Abilities[Effect Chance], BK175)*AZ175/100</f>
        <v>1</v>
      </c>
      <c r="BS175" t="str">
        <f t="shared" ca="1" si="92"/>
        <v>Sunder</v>
      </c>
      <c r="BT175" s="14">
        <f t="shared" ca="1" si="93"/>
        <v>12.124506346868838</v>
      </c>
      <c r="BU175" t="b">
        <f t="shared" ca="1" si="94"/>
        <v>0</v>
      </c>
      <c r="BV175" t="b">
        <f ca="1">AND(BU175, AS175=COUNTA(Parties[Opponent Party]))</f>
        <v>0</v>
      </c>
      <c r="BW175" s="14" cm="1">
        <f t="array" aca="1" ref="BW175" ca="1">INDEX(ElementMultiplier, AA175, BA175)*100/AY175</f>
        <v>1.875</v>
      </c>
      <c r="BX175" s="18">
        <f t="shared" ca="1" si="68"/>
        <v>22</v>
      </c>
      <c r="BY175" s="18">
        <f t="shared" ca="1" si="69"/>
        <v>49.5</v>
      </c>
      <c r="BZ175" s="18">
        <f t="shared" ca="1" si="95"/>
        <v>94</v>
      </c>
      <c r="CA175" s="18">
        <f t="shared" ca="1" si="96"/>
        <v>110</v>
      </c>
      <c r="CB175" s="18">
        <f t="shared" ca="1" si="97"/>
        <v>80</v>
      </c>
      <c r="CC175" s="18">
        <f t="shared" ca="1" si="98"/>
        <v>100</v>
      </c>
      <c r="CD175" t="str">
        <f t="shared" ca="1" si="99"/>
        <v/>
      </c>
    </row>
    <row r="176" spans="8:82" x14ac:dyDescent="0.25">
      <c r="H176">
        <f t="shared" ca="1" si="70"/>
        <v>1</v>
      </c>
      <c r="I176" cm="1">
        <f t="array" aca="1" ref="I176" ca="1">IF(H176=H175, I175, INDEX(Parties[Player ID], H176))</f>
        <v>5</v>
      </c>
      <c r="J176" t="str" cm="1">
        <f t="array" aca="1" ref="J176" ca="1">IF(I176=I175,J175, INDEX(Monsters[Name], I176))</f>
        <v>Gunome</v>
      </c>
      <c r="K176" cm="1">
        <f t="array" aca="1" ref="K176" ca="1">IF(AND($H176=$H175, CD175=""), AN175, INDEX(Monsters[Health], $I176))</f>
        <v>50</v>
      </c>
      <c r="L176" cm="1">
        <f t="array" aca="1" ref="L176" ca="1">IF(AND($H176=$H175, $CD175=""), AO175, INDEX(Monsters[Stamina], $I176))</f>
        <v>5</v>
      </c>
      <c r="M176" s="18" cm="1">
        <f t="array" aca="1" ref="M176" ca="1">IF(AND($H176=$H175, $CD175=""), AP175, INDEX(Monsters[Attack], $I176))</f>
        <v>242</v>
      </c>
      <c r="N176" s="18" cm="1">
        <f t="array" aca="1" ref="N176" ca="1">IF(AND($H176=$H175, $CD175=""), AQ175, INDEX(Monsters[Defense], $I176))</f>
        <v>92</v>
      </c>
      <c r="O176" s="18" cm="1">
        <f t="array" aca="1" ref="O176" ca="1">IF(AND($H176=$H175, $CD175=""), AR175, INDEX(Monsters[Luck], $I176))</f>
        <v>110</v>
      </c>
      <c r="P176" cm="1">
        <f t="array" aca="1" ref="P176" ca="1">IF(I176=I175, P175, MATCH(INDEX(Monsters[Element], I176), Elements, 0))</f>
        <v>5</v>
      </c>
      <c r="Q176" s="4" cm="1">
        <f t="array" aca="1" ref="Q176" ca="1">INDEX(Monsters[Chance to Use 2], I176)</f>
        <v>0.4</v>
      </c>
      <c r="R176" cm="1">
        <f t="array" aca="1" ref="R176" ca="1">INDEX(Monsters[Ability 1 ID], I176)</f>
        <v>9</v>
      </c>
      <c r="S176" cm="1">
        <f t="array" aca="1" ref="S176" ca="1">INDEX(Monsters[Ability 2 ID], I176)</f>
        <v>10</v>
      </c>
      <c r="T176" cm="1">
        <f t="array" aca="1" ref="T176" ca="1">INDEX(Abilities[Stamina Cost], R176)</f>
        <v>5</v>
      </c>
      <c r="U176" cm="1">
        <f t="array" aca="1" ref="U176" ca="1">INDEX(Abilities[Stamina Cost], S176)</f>
        <v>12</v>
      </c>
      <c r="V176">
        <f t="shared" ca="1" si="71"/>
        <v>1</v>
      </c>
      <c r="W176">
        <f t="shared" ca="1" si="72"/>
        <v>5</v>
      </c>
      <c r="X176">
        <f t="shared" ca="1" si="73"/>
        <v>12</v>
      </c>
      <c r="Y176">
        <f t="shared" ca="1" si="74"/>
        <v>1</v>
      </c>
      <c r="Z176">
        <f t="shared" ca="1" si="75"/>
        <v>9</v>
      </c>
      <c r="AA176" s="18" cm="1">
        <f t="array" aca="1" ref="AA176" ca="1">INDEX(Abilities[Element ID], $Z176)</f>
        <v>5</v>
      </c>
      <c r="AB176" s="18" cm="1">
        <f t="array" aca="1" ref="AB176" ca="1">INDEX(Abilities[Stamina Cost], $Z176)</f>
        <v>5</v>
      </c>
      <c r="AC176" s="18" cm="1">
        <f t="array" aca="1" ref="AC176" ca="1">INDEX(Abilities[Min Damage], $Z176)</f>
        <v>11</v>
      </c>
      <c r="AD176" s="18" cm="1">
        <f t="array" aca="1" ref="AD176" ca="1">INDEX(Abilities[Max Damage], $Z176)</f>
        <v>16</v>
      </c>
      <c r="AE176" s="14">
        <f t="shared" ca="1" si="76"/>
        <v>34.00656670082062</v>
      </c>
      <c r="AF176" t="str" cm="1">
        <f t="array" aca="1" ref="AF176" ca="1">INDEX(Abilities[Special Effect], Z176)</f>
        <v>Vampire</v>
      </c>
      <c r="AG176" t="b" cm="1">
        <f t="array" aca="1" ref="AG176" ca="1">RAND() &lt;INDEX(Abilities[Effect Chance], Z176)*O176/100</f>
        <v>0</v>
      </c>
      <c r="AH176" t="str">
        <f t="shared" ca="1" si="77"/>
        <v/>
      </c>
      <c r="AI176" s="14">
        <f t="shared" ca="1" si="78"/>
        <v>34.00656670082062</v>
      </c>
      <c r="AJ176" t="b">
        <f t="shared" ca="1" si="79"/>
        <v>1</v>
      </c>
      <c r="AK176" t="b">
        <f ca="1">AND(AJ176, H176=COUNTA(Parties[Player Party]))</f>
        <v>0</v>
      </c>
      <c r="AL176" s="14" cm="1">
        <f t="array" aca="1" ref="AL176" ca="1">INDEX(ElementMultiplier, BL176, P176)*100/N176</f>
        <v>1.3586956521739131</v>
      </c>
      <c r="AM176" s="14">
        <f t="shared" ca="1" si="67"/>
        <v>16</v>
      </c>
      <c r="AN176" s="18">
        <f t="shared" ca="1" si="80"/>
        <v>34</v>
      </c>
      <c r="AO176" s="18">
        <f t="shared" ca="1" si="81"/>
        <v>0</v>
      </c>
      <c r="AP176" s="18">
        <f t="shared" ca="1" si="82"/>
        <v>242</v>
      </c>
      <c r="AQ176" s="18">
        <f t="shared" ca="1" si="83"/>
        <v>92</v>
      </c>
      <c r="AR176" s="18">
        <f t="shared" ca="1" si="84"/>
        <v>110</v>
      </c>
      <c r="AS176">
        <f t="shared" ca="1" si="85"/>
        <v>3</v>
      </c>
      <c r="AT176" cm="1">
        <f t="array" aca="1" ref="AT176" ca="1">IF(AS176=AS175, AT175, INDEX(Parties[Opponent ID], AS176))</f>
        <v>11</v>
      </c>
      <c r="AU176" t="str" cm="1">
        <f t="array" aca="1" ref="AU176" ca="1">IF(AT176=AT175,AU175, INDEX(Monsters[Name], AT176))</f>
        <v>Gneaver</v>
      </c>
      <c r="AV176" cm="1">
        <f t="array" aca="1" ref="AV176" ca="1">IF(AND($AS176=$AS175, $CD175=""), BY175, INDEX(Monsters[Health], $AT176))</f>
        <v>49.5</v>
      </c>
      <c r="AW176" cm="1">
        <f t="array" aca="1" ref="AW176" ca="1">IF(AND($AS176=$AS175, $CD175=""), BZ175, INDEX(Monsters[Stamina], $AT176))</f>
        <v>94</v>
      </c>
      <c r="AX176" s="18" cm="1">
        <f t="array" aca="1" ref="AX176" ca="1">IF(AND($AS176=$AS175, $CD175=""), CA175, INDEX(Monsters[Attack], $AT176))</f>
        <v>110</v>
      </c>
      <c r="AY176" s="18" cm="1">
        <f t="array" aca="1" ref="AY176" ca="1">IF(AND($AS176=$AS175, $CD175=""), CB175, INDEX(Monsters[Defense], $AT176))</f>
        <v>80</v>
      </c>
      <c r="AZ176" s="18" cm="1">
        <f t="array" aca="1" ref="AZ176" ca="1">IF(AND($AS176=$AS175, $CD175=""), CC175, INDEX(Monsters[Luck], $AT176))</f>
        <v>100</v>
      </c>
      <c r="BA176" cm="1">
        <f t="array" aca="1" ref="BA176" ca="1">IF(AT176=AT175, BA175, MATCH(INDEX(Monsters[Element], AT176), Elements, 0))</f>
        <v>4</v>
      </c>
      <c r="BB176" s="4" cm="1">
        <f t="array" aca="1" ref="BB176" ca="1">INDEX(Monsters[Chance to Use 2], AT176)</f>
        <v>0.25</v>
      </c>
      <c r="BC176" cm="1">
        <f t="array" aca="1" ref="BC176" ca="1">INDEX(Monsters[Ability 1 ID], AT176)</f>
        <v>1</v>
      </c>
      <c r="BD176" cm="1">
        <f t="array" aca="1" ref="BD176" ca="1">INDEX(Monsters[Ability 2 ID], AT176)</f>
        <v>2</v>
      </c>
      <c r="BE176" cm="1">
        <f t="array" aca="1" ref="BE176" ca="1">INDEX(Abilities[Stamina Cost], BC176)</f>
        <v>5</v>
      </c>
      <c r="BF176" cm="1">
        <f t="array" aca="1" ref="BF176" ca="1">INDEX(Abilities[Stamina Cost], BD176)</f>
        <v>3</v>
      </c>
      <c r="BG176">
        <f t="shared" ca="1" si="86"/>
        <v>2</v>
      </c>
      <c r="BH176">
        <f t="shared" ca="1" si="87"/>
        <v>3</v>
      </c>
      <c r="BI176">
        <f t="shared" ca="1" si="88"/>
        <v>5</v>
      </c>
      <c r="BJ176">
        <f t="shared" ca="1" si="89"/>
        <v>1</v>
      </c>
      <c r="BK176">
        <f t="shared" ca="1" si="90"/>
        <v>1</v>
      </c>
      <c r="BL176" s="18" cm="1">
        <f t="array" aca="1" ref="BL176" ca="1">INDEX(Abilities[Element ID], $BK176)</f>
        <v>4</v>
      </c>
      <c r="BM176" s="18" cm="1">
        <f t="array" aca="1" ref="BM176" ca="1">INDEX(Abilities[Stamina Cost], $BK176)</f>
        <v>5</v>
      </c>
      <c r="BN176" s="18" cm="1">
        <f t="array" aca="1" ref="BN176" ca="1">INDEX(Abilities[Min Damage], $BK176)</f>
        <v>12</v>
      </c>
      <c r="BO176" s="18" cm="1">
        <f t="array" aca="1" ref="BO176" ca="1">INDEX(Abilities[Max Damage], $BK176)</f>
        <v>18</v>
      </c>
      <c r="BP176" s="14">
        <f t="shared" ca="1" si="91"/>
        <v>15.747646147643936</v>
      </c>
      <c r="BQ176" t="str" cm="1">
        <f t="array" aca="1" ref="BQ176" ca="1">INDEX(Abilities[Special Effect], BK176)</f>
        <v>Vampire</v>
      </c>
      <c r="BR176" t="b" cm="1">
        <f t="array" aca="1" ref="BR176" ca="1">RAND() &lt;INDEX(Abilities[Effect Chance], BK176)*AZ176/100</f>
        <v>0</v>
      </c>
      <c r="BS176" t="str">
        <f t="shared" ca="1" si="92"/>
        <v/>
      </c>
      <c r="BT176" s="14">
        <f t="shared" ca="1" si="93"/>
        <v>15.747646147643936</v>
      </c>
      <c r="BU176" t="b">
        <f t="shared" ca="1" si="94"/>
        <v>1</v>
      </c>
      <c r="BV176" t="b">
        <f ca="1">AND(BU176, AS176=COUNTA(Parties[Opponent Party]))</f>
        <v>1</v>
      </c>
      <c r="BW176" s="14" cm="1">
        <f t="array" aca="1" ref="BW176" ca="1">INDEX(ElementMultiplier, AA176, BA176)*100/AY176</f>
        <v>1.875</v>
      </c>
      <c r="BX176" s="18">
        <f t="shared" ca="1" si="68"/>
        <v>64</v>
      </c>
      <c r="BY176" s="18">
        <f t="shared" ca="1" si="69"/>
        <v>0</v>
      </c>
      <c r="BZ176" s="18">
        <f t="shared" ca="1" si="95"/>
        <v>89</v>
      </c>
      <c r="CA176" s="18">
        <f t="shared" ca="1" si="96"/>
        <v>110</v>
      </c>
      <c r="CB176" s="18">
        <f t="shared" ca="1" si="97"/>
        <v>80</v>
      </c>
      <c r="CC176" s="18">
        <f t="shared" ca="1" si="98"/>
        <v>100</v>
      </c>
      <c r="CD176" t="str">
        <f t="shared" ca="1" si="99"/>
        <v>Player</v>
      </c>
    </row>
    <row r="177" spans="8:82" x14ac:dyDescent="0.25">
      <c r="H177">
        <f t="shared" ca="1" si="70"/>
        <v>1</v>
      </c>
      <c r="I177" cm="1">
        <f t="array" aca="1" ref="I177" ca="1">IF(H177=H176, I176, INDEX(Parties[Player ID], H177))</f>
        <v>5</v>
      </c>
      <c r="J177" t="str" cm="1">
        <f t="array" aca="1" ref="J177" ca="1">IF(I177=I176,J176, INDEX(Monsters[Name], I177))</f>
        <v>Gunome</v>
      </c>
      <c r="K177" cm="1">
        <f t="array" aca="1" ref="K177" ca="1">IF(AND($H177=$H176, CD176=""), AN176, INDEX(Monsters[Health], $I177))</f>
        <v>55</v>
      </c>
      <c r="L177" cm="1">
        <f t="array" aca="1" ref="L177" ca="1">IF(AND($H177=$H176, $CD176=""), AO176, INDEX(Monsters[Stamina], $I177))</f>
        <v>110</v>
      </c>
      <c r="M177" s="18" cm="1">
        <f t="array" aca="1" ref="M177" ca="1">IF(AND($H177=$H176, $CD176=""), AP176, INDEX(Monsters[Attack], $I177))</f>
        <v>165</v>
      </c>
      <c r="N177" s="18" cm="1">
        <f t="array" aca="1" ref="N177" ca="1">IF(AND($H177=$H176, $CD176=""), AQ176, INDEX(Monsters[Defense], $I177))</f>
        <v>125</v>
      </c>
      <c r="O177" s="18" cm="1">
        <f t="array" aca="1" ref="O177" ca="1">IF(AND($H177=$H176, $CD176=""), AR176, INDEX(Monsters[Luck], $I177))</f>
        <v>110</v>
      </c>
      <c r="P177" cm="1">
        <f t="array" aca="1" ref="P177" ca="1">IF(I177=I176, P176, MATCH(INDEX(Monsters[Element], I177), Elements, 0))</f>
        <v>5</v>
      </c>
      <c r="Q177" s="4" cm="1">
        <f t="array" aca="1" ref="Q177" ca="1">INDEX(Monsters[Chance to Use 2], I177)</f>
        <v>0.4</v>
      </c>
      <c r="R177" cm="1">
        <f t="array" aca="1" ref="R177" ca="1">INDEX(Monsters[Ability 1 ID], I177)</f>
        <v>9</v>
      </c>
      <c r="S177" cm="1">
        <f t="array" aca="1" ref="S177" ca="1">INDEX(Monsters[Ability 2 ID], I177)</f>
        <v>10</v>
      </c>
      <c r="T177" cm="1">
        <f t="array" aca="1" ref="T177" ca="1">INDEX(Abilities[Stamina Cost], R177)</f>
        <v>5</v>
      </c>
      <c r="U177" cm="1">
        <f t="array" aca="1" ref="U177" ca="1">INDEX(Abilities[Stamina Cost], S177)</f>
        <v>12</v>
      </c>
      <c r="V177">
        <f t="shared" ca="1" si="71"/>
        <v>1</v>
      </c>
      <c r="W177">
        <f t="shared" ca="1" si="72"/>
        <v>5</v>
      </c>
      <c r="X177">
        <f t="shared" ca="1" si="73"/>
        <v>12</v>
      </c>
      <c r="Y177">
        <f t="shared" ca="1" si="74"/>
        <v>1</v>
      </c>
      <c r="Z177">
        <f t="shared" ca="1" si="75"/>
        <v>9</v>
      </c>
      <c r="AA177" s="18" cm="1">
        <f t="array" aca="1" ref="AA177" ca="1">INDEX(Abilities[Element ID], $Z177)</f>
        <v>5</v>
      </c>
      <c r="AB177" s="18" cm="1">
        <f t="array" aca="1" ref="AB177" ca="1">INDEX(Abilities[Stamina Cost], $Z177)</f>
        <v>5</v>
      </c>
      <c r="AC177" s="18" cm="1">
        <f t="array" aca="1" ref="AC177" ca="1">INDEX(Abilities[Min Damage], $Z177)</f>
        <v>11</v>
      </c>
      <c r="AD177" s="18" cm="1">
        <f t="array" aca="1" ref="AD177" ca="1">INDEX(Abilities[Max Damage], $Z177)</f>
        <v>16</v>
      </c>
      <c r="AE177" s="14">
        <f t="shared" ca="1" si="76"/>
        <v>20.696884451099603</v>
      </c>
      <c r="AF177" t="str" cm="1">
        <f t="array" aca="1" ref="AF177" ca="1">INDEX(Abilities[Special Effect], Z177)</f>
        <v>Vampire</v>
      </c>
      <c r="AG177" t="b" cm="1">
        <f t="array" aca="1" ref="AG177" ca="1">RAND() &lt;INDEX(Abilities[Effect Chance], Z177)*O177/100</f>
        <v>1</v>
      </c>
      <c r="AH177" t="str">
        <f t="shared" ca="1" si="77"/>
        <v>Vampire</v>
      </c>
      <c r="AI177" s="14">
        <f t="shared" ca="1" si="78"/>
        <v>20.696884451099603</v>
      </c>
      <c r="AJ177" t="b">
        <f t="shared" ca="1" si="79"/>
        <v>0</v>
      </c>
      <c r="AK177" t="b">
        <f ca="1">AND(AJ177, H177=COUNTA(Parties[Player Party]))</f>
        <v>0</v>
      </c>
      <c r="AL177" s="14" cm="1">
        <f t="array" aca="1" ref="AL177" ca="1">INDEX(ElementMultiplier, BL177, P177)*100/N177</f>
        <v>1</v>
      </c>
      <c r="AM177" s="14">
        <f t="shared" ca="1" si="67"/>
        <v>4</v>
      </c>
      <c r="AN177" s="18">
        <f t="shared" ca="1" si="80"/>
        <v>64.5</v>
      </c>
      <c r="AO177" s="18">
        <f t="shared" ca="1" si="81"/>
        <v>105</v>
      </c>
      <c r="AP177" s="18">
        <f t="shared" ca="1" si="82"/>
        <v>165</v>
      </c>
      <c r="AQ177" s="18">
        <f t="shared" ca="1" si="83"/>
        <v>125</v>
      </c>
      <c r="AR177" s="18">
        <f t="shared" ca="1" si="84"/>
        <v>110</v>
      </c>
      <c r="AS177">
        <f t="shared" ca="1" si="85"/>
        <v>1</v>
      </c>
      <c r="AT177" cm="1">
        <f t="array" aca="1" ref="AT177" ca="1">IF(AS177=AS176, AT176, INDEX(Parties[Opponent ID], AS177))</f>
        <v>12</v>
      </c>
      <c r="AU177" t="str" cm="1">
        <f t="array" aca="1" ref="AU177" ca="1">IF(AT177=AT176,AU176, INDEX(Monsters[Name], AT177))</f>
        <v>Gmooose</v>
      </c>
      <c r="AV177" cm="1">
        <f t="array" aca="1" ref="AV177" ca="1">IF(AND($AS177=$AS176, $CD176=""), BY176, INDEX(Monsters[Health], $AT177))</f>
        <v>185</v>
      </c>
      <c r="AW177" cm="1">
        <f t="array" aca="1" ref="AW177" ca="1">IF(AND($AS177=$AS176, $CD176=""), BZ176, INDEX(Monsters[Stamina], $AT177))</f>
        <v>135</v>
      </c>
      <c r="AX177" s="18" cm="1">
        <f t="array" aca="1" ref="AX177" ca="1">IF(AND($AS177=$AS176, $CD176=""), CA176, INDEX(Monsters[Attack], $AT177))</f>
        <v>70</v>
      </c>
      <c r="AY177" s="18" cm="1">
        <f t="array" aca="1" ref="AY177" ca="1">IF(AND($AS177=$AS176, $CD176=""), CB176, INDEX(Monsters[Defense], $AT177))</f>
        <v>115</v>
      </c>
      <c r="AZ177" s="18" cm="1">
        <f t="array" aca="1" ref="AZ177" ca="1">IF(AND($AS177=$AS176, $CD176=""), CC176, INDEX(Monsters[Luck], $AT177))</f>
        <v>100</v>
      </c>
      <c r="BA177" cm="1">
        <f t="array" aca="1" ref="BA177" ca="1">IF(AT177=AT176, BA176, MATCH(INDEX(Monsters[Element], AT177), Elements, 0))</f>
        <v>4</v>
      </c>
      <c r="BB177" s="4" cm="1">
        <f t="array" aca="1" ref="BB177" ca="1">INDEX(Monsters[Chance to Use 2], AT177)</f>
        <v>0.19999999999999996</v>
      </c>
      <c r="BC177" cm="1">
        <f t="array" aca="1" ref="BC177" ca="1">INDEX(Monsters[Ability 1 ID], AT177)</f>
        <v>3</v>
      </c>
      <c r="BD177" cm="1">
        <f t="array" aca="1" ref="BD177" ca="1">INDEX(Monsters[Ability 2 ID], AT177)</f>
        <v>2</v>
      </c>
      <c r="BE177" cm="1">
        <f t="array" aca="1" ref="BE177" ca="1">INDEX(Abilities[Stamina Cost], BC177)</f>
        <v>3</v>
      </c>
      <c r="BF177" cm="1">
        <f t="array" aca="1" ref="BF177" ca="1">INDEX(Abilities[Stamina Cost], BD177)</f>
        <v>3</v>
      </c>
      <c r="BG177">
        <f t="shared" ca="1" si="86"/>
        <v>1</v>
      </c>
      <c r="BH177">
        <f t="shared" ca="1" si="87"/>
        <v>3</v>
      </c>
      <c r="BI177">
        <f t="shared" ca="1" si="88"/>
        <v>3</v>
      </c>
      <c r="BJ177">
        <f t="shared" ca="1" si="89"/>
        <v>1</v>
      </c>
      <c r="BK177">
        <f t="shared" ca="1" si="90"/>
        <v>3</v>
      </c>
      <c r="BL177" s="18" cm="1">
        <f t="array" aca="1" ref="BL177" ca="1">INDEX(Abilities[Element ID], $BK177)</f>
        <v>4</v>
      </c>
      <c r="BM177" s="18" cm="1">
        <f t="array" aca="1" ref="BM177" ca="1">INDEX(Abilities[Stamina Cost], $BK177)</f>
        <v>3</v>
      </c>
      <c r="BN177" s="18" cm="1">
        <f t="array" aca="1" ref="BN177" ca="1">INDEX(Abilities[Min Damage], $BK177)</f>
        <v>4</v>
      </c>
      <c r="BO177" s="18" cm="1">
        <f t="array" aca="1" ref="BO177" ca="1">INDEX(Abilities[Max Damage], $BK177)</f>
        <v>8</v>
      </c>
      <c r="BP177" s="14">
        <f t="shared" ca="1" si="91"/>
        <v>4.4128924731364343</v>
      </c>
      <c r="BQ177" t="str" cm="1">
        <f t="array" aca="1" ref="BQ177" ca="1">INDEX(Abilities[Special Effect], BK177)</f>
        <v>Fortify</v>
      </c>
      <c r="BR177" t="b" cm="1">
        <f t="array" aca="1" ref="BR177" ca="1">RAND() &lt;INDEX(Abilities[Effect Chance], BK177)*AZ177/100</f>
        <v>1</v>
      </c>
      <c r="BS177" t="str">
        <f t="shared" ca="1" si="92"/>
        <v>Fortify</v>
      </c>
      <c r="BT177" s="14">
        <f t="shared" ca="1" si="93"/>
        <v>4.4128924731364343</v>
      </c>
      <c r="BU177" t="b">
        <f t="shared" ca="1" si="94"/>
        <v>0</v>
      </c>
      <c r="BV177" t="b">
        <f ca="1">AND(BU177, AS177=COUNTA(Parties[Opponent Party]))</f>
        <v>0</v>
      </c>
      <c r="BW177" s="14" cm="1">
        <f t="array" aca="1" ref="BW177" ca="1">INDEX(ElementMultiplier, AA177, BA177)*100/AY177</f>
        <v>1.3043478260869565</v>
      </c>
      <c r="BX177" s="18">
        <f t="shared" ca="1" si="68"/>
        <v>27</v>
      </c>
      <c r="BY177" s="18">
        <f t="shared" ca="1" si="69"/>
        <v>158</v>
      </c>
      <c r="BZ177" s="18">
        <f t="shared" ca="1" si="95"/>
        <v>132</v>
      </c>
      <c r="CA177" s="18">
        <f t="shared" ca="1" si="96"/>
        <v>70</v>
      </c>
      <c r="CB177" s="18">
        <f t="shared" ca="1" si="97"/>
        <v>127</v>
      </c>
      <c r="CC177" s="18">
        <f t="shared" ca="1" si="98"/>
        <v>100</v>
      </c>
      <c r="CD177" t="str">
        <f t="shared" ca="1" si="99"/>
        <v/>
      </c>
    </row>
    <row r="178" spans="8:82" x14ac:dyDescent="0.25">
      <c r="H178">
        <f t="shared" ca="1" si="70"/>
        <v>1</v>
      </c>
      <c r="I178" cm="1">
        <f t="array" aca="1" ref="I178" ca="1">IF(H178=H177, I177, INDEX(Parties[Player ID], H178))</f>
        <v>5</v>
      </c>
      <c r="J178" t="str" cm="1">
        <f t="array" aca="1" ref="J178" ca="1">IF(I178=I177,J177, INDEX(Monsters[Name], I178))</f>
        <v>Gunome</v>
      </c>
      <c r="K178" cm="1">
        <f t="array" aca="1" ref="K178" ca="1">IF(AND($H178=$H177, CD177=""), AN177, INDEX(Monsters[Health], $I178))</f>
        <v>64.5</v>
      </c>
      <c r="L178" cm="1">
        <f t="array" aca="1" ref="L178" ca="1">IF(AND($H178=$H177, $CD177=""), AO177, INDEX(Monsters[Stamina], $I178))</f>
        <v>105</v>
      </c>
      <c r="M178" s="18" cm="1">
        <f t="array" aca="1" ref="M178" ca="1">IF(AND($H178=$H177, $CD177=""), AP177, INDEX(Monsters[Attack], $I178))</f>
        <v>165</v>
      </c>
      <c r="N178" s="18" cm="1">
        <f t="array" aca="1" ref="N178" ca="1">IF(AND($H178=$H177, $CD177=""), AQ177, INDEX(Monsters[Defense], $I178))</f>
        <v>125</v>
      </c>
      <c r="O178" s="18" cm="1">
        <f t="array" aca="1" ref="O178" ca="1">IF(AND($H178=$H177, $CD177=""), AR177, INDEX(Monsters[Luck], $I178))</f>
        <v>110</v>
      </c>
      <c r="P178" cm="1">
        <f t="array" aca="1" ref="P178" ca="1">IF(I178=I177, P177, MATCH(INDEX(Monsters[Element], I178), Elements, 0))</f>
        <v>5</v>
      </c>
      <c r="Q178" s="4" cm="1">
        <f t="array" aca="1" ref="Q178" ca="1">INDEX(Monsters[Chance to Use 2], I178)</f>
        <v>0.4</v>
      </c>
      <c r="R178" cm="1">
        <f t="array" aca="1" ref="R178" ca="1">INDEX(Monsters[Ability 1 ID], I178)</f>
        <v>9</v>
      </c>
      <c r="S178" cm="1">
        <f t="array" aca="1" ref="S178" ca="1">INDEX(Monsters[Ability 2 ID], I178)</f>
        <v>10</v>
      </c>
      <c r="T178" cm="1">
        <f t="array" aca="1" ref="T178" ca="1">INDEX(Abilities[Stamina Cost], R178)</f>
        <v>5</v>
      </c>
      <c r="U178" cm="1">
        <f t="array" aca="1" ref="U178" ca="1">INDEX(Abilities[Stamina Cost], S178)</f>
        <v>12</v>
      </c>
      <c r="V178">
        <f t="shared" ca="1" si="71"/>
        <v>1</v>
      </c>
      <c r="W178">
        <f t="shared" ca="1" si="72"/>
        <v>5</v>
      </c>
      <c r="X178">
        <f t="shared" ca="1" si="73"/>
        <v>12</v>
      </c>
      <c r="Y178">
        <f t="shared" ca="1" si="74"/>
        <v>2</v>
      </c>
      <c r="Z178">
        <f t="shared" ca="1" si="75"/>
        <v>10</v>
      </c>
      <c r="AA178" s="18" cm="1">
        <f t="array" aca="1" ref="AA178" ca="1">INDEX(Abilities[Element ID], $Z178)</f>
        <v>5</v>
      </c>
      <c r="AB178" s="18" cm="1">
        <f t="array" aca="1" ref="AB178" ca="1">INDEX(Abilities[Stamina Cost], $Z178)</f>
        <v>12</v>
      </c>
      <c r="AC178" s="18" cm="1">
        <f t="array" aca="1" ref="AC178" ca="1">INDEX(Abilities[Min Damage], $Z178)</f>
        <v>4</v>
      </c>
      <c r="AD178" s="18" cm="1">
        <f t="array" aca="1" ref="AD178" ca="1">INDEX(Abilities[Max Damage], $Z178)</f>
        <v>10</v>
      </c>
      <c r="AE178" s="14">
        <f t="shared" ca="1" si="76"/>
        <v>9.6869576133213293</v>
      </c>
      <c r="AF178" t="str" cm="1">
        <f t="array" aca="1" ref="AF178" ca="1">INDEX(Abilities[Special Effect], Z178)</f>
        <v>Focus</v>
      </c>
      <c r="AG178" t="b" cm="1">
        <f t="array" aca="1" ref="AG178" ca="1">RAND() &lt;INDEX(Abilities[Effect Chance], Z178)*O178/100</f>
        <v>0</v>
      </c>
      <c r="AH178" t="str">
        <f t="shared" ca="1" si="77"/>
        <v/>
      </c>
      <c r="AI178" s="14">
        <f t="shared" ca="1" si="78"/>
        <v>9.6869576133213293</v>
      </c>
      <c r="AJ178" t="b">
        <f t="shared" ca="1" si="79"/>
        <v>0</v>
      </c>
      <c r="AK178" t="b">
        <f ca="1">AND(AJ178, H178=COUNTA(Parties[Player Party]))</f>
        <v>0</v>
      </c>
      <c r="AL178" s="14" cm="1">
        <f t="array" aca="1" ref="AL178" ca="1">INDEX(ElementMultiplier, BL178, P178)*100/N178</f>
        <v>1</v>
      </c>
      <c r="AM178" s="14">
        <f t="shared" ca="1" si="67"/>
        <v>5</v>
      </c>
      <c r="AN178" s="18">
        <f t="shared" ca="1" si="80"/>
        <v>59.5</v>
      </c>
      <c r="AO178" s="18">
        <f t="shared" ca="1" si="81"/>
        <v>93</v>
      </c>
      <c r="AP178" s="18">
        <f t="shared" ca="1" si="82"/>
        <v>165</v>
      </c>
      <c r="AQ178" s="18">
        <f t="shared" ca="1" si="83"/>
        <v>125</v>
      </c>
      <c r="AR178" s="18">
        <f t="shared" ca="1" si="84"/>
        <v>110</v>
      </c>
      <c r="AS178">
        <f t="shared" ca="1" si="85"/>
        <v>1</v>
      </c>
      <c r="AT178" cm="1">
        <f t="array" aca="1" ref="AT178" ca="1">IF(AS178=AS177, AT177, INDEX(Parties[Opponent ID], AS178))</f>
        <v>12</v>
      </c>
      <c r="AU178" t="str" cm="1">
        <f t="array" aca="1" ref="AU178" ca="1">IF(AT178=AT177,AU177, INDEX(Monsters[Name], AT178))</f>
        <v>Gmooose</v>
      </c>
      <c r="AV178" cm="1">
        <f t="array" aca="1" ref="AV178" ca="1">IF(AND($AS178=$AS177, $CD177=""), BY177, INDEX(Monsters[Health], $AT178))</f>
        <v>158</v>
      </c>
      <c r="AW178" cm="1">
        <f t="array" aca="1" ref="AW178" ca="1">IF(AND($AS178=$AS177, $CD177=""), BZ177, INDEX(Monsters[Stamina], $AT178))</f>
        <v>132</v>
      </c>
      <c r="AX178" s="18" cm="1">
        <f t="array" aca="1" ref="AX178" ca="1">IF(AND($AS178=$AS177, $CD177=""), CA177, INDEX(Monsters[Attack], $AT178))</f>
        <v>70</v>
      </c>
      <c r="AY178" s="18" cm="1">
        <f t="array" aca="1" ref="AY178" ca="1">IF(AND($AS178=$AS177, $CD177=""), CB177, INDEX(Monsters[Defense], $AT178))</f>
        <v>127</v>
      </c>
      <c r="AZ178" s="18" cm="1">
        <f t="array" aca="1" ref="AZ178" ca="1">IF(AND($AS178=$AS177, $CD177=""), CC177, INDEX(Monsters[Luck], $AT178))</f>
        <v>100</v>
      </c>
      <c r="BA178" cm="1">
        <f t="array" aca="1" ref="BA178" ca="1">IF(AT178=AT177, BA177, MATCH(INDEX(Monsters[Element], AT178), Elements, 0))</f>
        <v>4</v>
      </c>
      <c r="BB178" s="4" cm="1">
        <f t="array" aca="1" ref="BB178" ca="1">INDEX(Monsters[Chance to Use 2], AT178)</f>
        <v>0.19999999999999996</v>
      </c>
      <c r="BC178" cm="1">
        <f t="array" aca="1" ref="BC178" ca="1">INDEX(Monsters[Ability 1 ID], AT178)</f>
        <v>3</v>
      </c>
      <c r="BD178" cm="1">
        <f t="array" aca="1" ref="BD178" ca="1">INDEX(Monsters[Ability 2 ID], AT178)</f>
        <v>2</v>
      </c>
      <c r="BE178" cm="1">
        <f t="array" aca="1" ref="BE178" ca="1">INDEX(Abilities[Stamina Cost], BC178)</f>
        <v>3</v>
      </c>
      <c r="BF178" cm="1">
        <f t="array" aca="1" ref="BF178" ca="1">INDEX(Abilities[Stamina Cost], BD178)</f>
        <v>3</v>
      </c>
      <c r="BG178">
        <f t="shared" ca="1" si="86"/>
        <v>1</v>
      </c>
      <c r="BH178">
        <f t="shared" ca="1" si="87"/>
        <v>3</v>
      </c>
      <c r="BI178">
        <f t="shared" ca="1" si="88"/>
        <v>3</v>
      </c>
      <c r="BJ178">
        <f t="shared" ca="1" si="89"/>
        <v>1</v>
      </c>
      <c r="BK178">
        <f t="shared" ca="1" si="90"/>
        <v>3</v>
      </c>
      <c r="BL178" s="18" cm="1">
        <f t="array" aca="1" ref="BL178" ca="1">INDEX(Abilities[Element ID], $BK178)</f>
        <v>4</v>
      </c>
      <c r="BM178" s="18" cm="1">
        <f t="array" aca="1" ref="BM178" ca="1">INDEX(Abilities[Stamina Cost], $BK178)</f>
        <v>3</v>
      </c>
      <c r="BN178" s="18" cm="1">
        <f t="array" aca="1" ref="BN178" ca="1">INDEX(Abilities[Min Damage], $BK178)</f>
        <v>4</v>
      </c>
      <c r="BO178" s="18" cm="1">
        <f t="array" aca="1" ref="BO178" ca="1">INDEX(Abilities[Max Damage], $BK178)</f>
        <v>8</v>
      </c>
      <c r="BP178" s="14">
        <f t="shared" ca="1" si="91"/>
        <v>4.8331287824938505</v>
      </c>
      <c r="BQ178" t="str" cm="1">
        <f t="array" aca="1" ref="BQ178" ca="1">INDEX(Abilities[Special Effect], BK178)</f>
        <v>Fortify</v>
      </c>
      <c r="BR178" t="b" cm="1">
        <f t="array" aca="1" ref="BR178" ca="1">RAND() &lt;INDEX(Abilities[Effect Chance], BK178)*AZ178/100</f>
        <v>1</v>
      </c>
      <c r="BS178" t="str">
        <f t="shared" ca="1" si="92"/>
        <v>Fortify</v>
      </c>
      <c r="BT178" s="14">
        <f t="shared" ca="1" si="93"/>
        <v>4.8331287824938505</v>
      </c>
      <c r="BU178" t="b">
        <f t="shared" ca="1" si="94"/>
        <v>0</v>
      </c>
      <c r="BV178" t="b">
        <f ca="1">AND(BU178, AS178=COUNTA(Parties[Opponent Party]))</f>
        <v>0</v>
      </c>
      <c r="BW178" s="14" cm="1">
        <f t="array" aca="1" ref="BW178" ca="1">INDEX(ElementMultiplier, AA178, BA178)*100/AY178</f>
        <v>1.1811023622047243</v>
      </c>
      <c r="BX178" s="18">
        <f t="shared" ca="1" si="68"/>
        <v>11</v>
      </c>
      <c r="BY178" s="18">
        <f t="shared" ca="1" si="69"/>
        <v>147</v>
      </c>
      <c r="BZ178" s="18">
        <f t="shared" ca="1" si="95"/>
        <v>129</v>
      </c>
      <c r="CA178" s="18">
        <f t="shared" ca="1" si="96"/>
        <v>70</v>
      </c>
      <c r="CB178" s="18">
        <f t="shared" ca="1" si="97"/>
        <v>140</v>
      </c>
      <c r="CC178" s="18">
        <f t="shared" ca="1" si="98"/>
        <v>100</v>
      </c>
      <c r="CD178" t="str">
        <f t="shared" ca="1" si="99"/>
        <v/>
      </c>
    </row>
    <row r="179" spans="8:82" x14ac:dyDescent="0.25">
      <c r="H179">
        <f t="shared" ca="1" si="70"/>
        <v>1</v>
      </c>
      <c r="I179" cm="1">
        <f t="array" aca="1" ref="I179" ca="1">IF(H179=H178, I178, INDEX(Parties[Player ID], H179))</f>
        <v>5</v>
      </c>
      <c r="J179" t="str" cm="1">
        <f t="array" aca="1" ref="J179" ca="1">IF(I179=I178,J178, INDEX(Monsters[Name], I179))</f>
        <v>Gunome</v>
      </c>
      <c r="K179" cm="1">
        <f t="array" aca="1" ref="K179" ca="1">IF(AND($H179=$H178, CD178=""), AN178, INDEX(Monsters[Health], $I179))</f>
        <v>59.5</v>
      </c>
      <c r="L179" cm="1">
        <f t="array" aca="1" ref="L179" ca="1">IF(AND($H179=$H178, $CD178=""), AO178, INDEX(Monsters[Stamina], $I179))</f>
        <v>93</v>
      </c>
      <c r="M179" s="18" cm="1">
        <f t="array" aca="1" ref="M179" ca="1">IF(AND($H179=$H178, $CD178=""), AP178, INDEX(Monsters[Attack], $I179))</f>
        <v>165</v>
      </c>
      <c r="N179" s="18" cm="1">
        <f t="array" aca="1" ref="N179" ca="1">IF(AND($H179=$H178, $CD178=""), AQ178, INDEX(Monsters[Defense], $I179))</f>
        <v>125</v>
      </c>
      <c r="O179" s="18" cm="1">
        <f t="array" aca="1" ref="O179" ca="1">IF(AND($H179=$H178, $CD178=""), AR178, INDEX(Monsters[Luck], $I179))</f>
        <v>110</v>
      </c>
      <c r="P179" cm="1">
        <f t="array" aca="1" ref="P179" ca="1">IF(I179=I178, P178, MATCH(INDEX(Monsters[Element], I179), Elements, 0))</f>
        <v>5</v>
      </c>
      <c r="Q179" s="4" cm="1">
        <f t="array" aca="1" ref="Q179" ca="1">INDEX(Monsters[Chance to Use 2], I179)</f>
        <v>0.4</v>
      </c>
      <c r="R179" cm="1">
        <f t="array" aca="1" ref="R179" ca="1">INDEX(Monsters[Ability 1 ID], I179)</f>
        <v>9</v>
      </c>
      <c r="S179" cm="1">
        <f t="array" aca="1" ref="S179" ca="1">INDEX(Monsters[Ability 2 ID], I179)</f>
        <v>10</v>
      </c>
      <c r="T179" cm="1">
        <f t="array" aca="1" ref="T179" ca="1">INDEX(Abilities[Stamina Cost], R179)</f>
        <v>5</v>
      </c>
      <c r="U179" cm="1">
        <f t="array" aca="1" ref="U179" ca="1">INDEX(Abilities[Stamina Cost], S179)</f>
        <v>12</v>
      </c>
      <c r="V179">
        <f t="shared" ca="1" si="71"/>
        <v>1</v>
      </c>
      <c r="W179">
        <f t="shared" ca="1" si="72"/>
        <v>5</v>
      </c>
      <c r="X179">
        <f t="shared" ca="1" si="73"/>
        <v>12</v>
      </c>
      <c r="Y179">
        <f t="shared" ca="1" si="74"/>
        <v>2</v>
      </c>
      <c r="Z179">
        <f t="shared" ca="1" si="75"/>
        <v>10</v>
      </c>
      <c r="AA179" s="18" cm="1">
        <f t="array" aca="1" ref="AA179" ca="1">INDEX(Abilities[Element ID], $Z179)</f>
        <v>5</v>
      </c>
      <c r="AB179" s="18" cm="1">
        <f t="array" aca="1" ref="AB179" ca="1">INDEX(Abilities[Stamina Cost], $Z179)</f>
        <v>12</v>
      </c>
      <c r="AC179" s="18" cm="1">
        <f t="array" aca="1" ref="AC179" ca="1">INDEX(Abilities[Min Damage], $Z179)</f>
        <v>4</v>
      </c>
      <c r="AD179" s="18" cm="1">
        <f t="array" aca="1" ref="AD179" ca="1">INDEX(Abilities[Max Damage], $Z179)</f>
        <v>10</v>
      </c>
      <c r="AE179" s="14">
        <f t="shared" ca="1" si="76"/>
        <v>12.169386912418666</v>
      </c>
      <c r="AF179" t="str" cm="1">
        <f t="array" aca="1" ref="AF179" ca="1">INDEX(Abilities[Special Effect], Z179)</f>
        <v>Focus</v>
      </c>
      <c r="AG179" t="b" cm="1">
        <f t="array" aca="1" ref="AG179" ca="1">RAND() &lt;INDEX(Abilities[Effect Chance], Z179)*O179/100</f>
        <v>1</v>
      </c>
      <c r="AH179" t="str">
        <f t="shared" ca="1" si="77"/>
        <v>Focus</v>
      </c>
      <c r="AI179" s="14">
        <f t="shared" ca="1" si="78"/>
        <v>12.169386912418666</v>
      </c>
      <c r="AJ179" t="b">
        <f t="shared" ca="1" si="79"/>
        <v>0</v>
      </c>
      <c r="AK179" t="b">
        <f ca="1">AND(AJ179, H179=COUNTA(Parties[Player Party]))</f>
        <v>0</v>
      </c>
      <c r="AL179" s="14" cm="1">
        <f t="array" aca="1" ref="AL179" ca="1">INDEX(ElementMultiplier, BL179, P179)*100/N179</f>
        <v>0.8</v>
      </c>
      <c r="AM179" s="14">
        <f t="shared" ca="1" si="67"/>
        <v>8</v>
      </c>
      <c r="AN179" s="18">
        <f t="shared" ca="1" si="80"/>
        <v>51.5</v>
      </c>
      <c r="AO179" s="18">
        <f t="shared" ca="1" si="81"/>
        <v>81</v>
      </c>
      <c r="AP179" s="18">
        <f t="shared" ca="1" si="82"/>
        <v>182</v>
      </c>
      <c r="AQ179" s="18">
        <f t="shared" ca="1" si="83"/>
        <v>113</v>
      </c>
      <c r="AR179" s="18">
        <f t="shared" ca="1" si="84"/>
        <v>110</v>
      </c>
      <c r="AS179">
        <f t="shared" ca="1" si="85"/>
        <v>1</v>
      </c>
      <c r="AT179" cm="1">
        <f t="array" aca="1" ref="AT179" ca="1">IF(AS179=AS178, AT178, INDEX(Parties[Opponent ID], AS179))</f>
        <v>12</v>
      </c>
      <c r="AU179" t="str" cm="1">
        <f t="array" aca="1" ref="AU179" ca="1">IF(AT179=AT178,AU178, INDEX(Monsters[Name], AT179))</f>
        <v>Gmooose</v>
      </c>
      <c r="AV179" cm="1">
        <f t="array" aca="1" ref="AV179" ca="1">IF(AND($AS179=$AS178, $CD178=""), BY178, INDEX(Monsters[Health], $AT179))</f>
        <v>147</v>
      </c>
      <c r="AW179" cm="1">
        <f t="array" aca="1" ref="AW179" ca="1">IF(AND($AS179=$AS178, $CD178=""), BZ178, INDEX(Monsters[Stamina], $AT179))</f>
        <v>129</v>
      </c>
      <c r="AX179" s="18" cm="1">
        <f t="array" aca="1" ref="AX179" ca="1">IF(AND($AS179=$AS178, $CD178=""), CA178, INDEX(Monsters[Attack], $AT179))</f>
        <v>70</v>
      </c>
      <c r="AY179" s="18" cm="1">
        <f t="array" aca="1" ref="AY179" ca="1">IF(AND($AS179=$AS178, $CD178=""), CB178, INDEX(Monsters[Defense], $AT179))</f>
        <v>140</v>
      </c>
      <c r="AZ179" s="18" cm="1">
        <f t="array" aca="1" ref="AZ179" ca="1">IF(AND($AS179=$AS178, $CD178=""), CC178, INDEX(Monsters[Luck], $AT179))</f>
        <v>100</v>
      </c>
      <c r="BA179" cm="1">
        <f t="array" aca="1" ref="BA179" ca="1">IF(AT179=AT178, BA178, MATCH(INDEX(Monsters[Element], AT179), Elements, 0))</f>
        <v>4</v>
      </c>
      <c r="BB179" s="4" cm="1">
        <f t="array" aca="1" ref="BB179" ca="1">INDEX(Monsters[Chance to Use 2], AT179)</f>
        <v>0.19999999999999996</v>
      </c>
      <c r="BC179" cm="1">
        <f t="array" aca="1" ref="BC179" ca="1">INDEX(Monsters[Ability 1 ID], AT179)</f>
        <v>3</v>
      </c>
      <c r="BD179" cm="1">
        <f t="array" aca="1" ref="BD179" ca="1">INDEX(Monsters[Ability 2 ID], AT179)</f>
        <v>2</v>
      </c>
      <c r="BE179" cm="1">
        <f t="array" aca="1" ref="BE179" ca="1">INDEX(Abilities[Stamina Cost], BC179)</f>
        <v>3</v>
      </c>
      <c r="BF179" cm="1">
        <f t="array" aca="1" ref="BF179" ca="1">INDEX(Abilities[Stamina Cost], BD179)</f>
        <v>3</v>
      </c>
      <c r="BG179">
        <f t="shared" ca="1" si="86"/>
        <v>1</v>
      </c>
      <c r="BH179">
        <f t="shared" ca="1" si="87"/>
        <v>3</v>
      </c>
      <c r="BI179">
        <f t="shared" ca="1" si="88"/>
        <v>3</v>
      </c>
      <c r="BJ179">
        <f t="shared" ca="1" si="89"/>
        <v>2</v>
      </c>
      <c r="BK179">
        <f t="shared" ca="1" si="90"/>
        <v>2</v>
      </c>
      <c r="BL179" s="18" cm="1">
        <f t="array" aca="1" ref="BL179" ca="1">INDEX(Abilities[Element ID], $BK179)</f>
        <v>1</v>
      </c>
      <c r="BM179" s="18" cm="1">
        <f t="array" aca="1" ref="BM179" ca="1">INDEX(Abilities[Stamina Cost], $BK179)</f>
        <v>3</v>
      </c>
      <c r="BN179" s="18" cm="1">
        <f t="array" aca="1" ref="BN179" ca="1">INDEX(Abilities[Min Damage], $BK179)</f>
        <v>8</v>
      </c>
      <c r="BO179" s="18" cm="1">
        <f t="array" aca="1" ref="BO179" ca="1">INDEX(Abilities[Max Damage], $BK179)</f>
        <v>13</v>
      </c>
      <c r="BP179" s="14">
        <f t="shared" ca="1" si="91"/>
        <v>7.7414513477095461</v>
      </c>
      <c r="BQ179" t="str" cm="1">
        <f t="array" aca="1" ref="BQ179" ca="1">INDEX(Abilities[Special Effect], BK179)</f>
        <v>Sunder</v>
      </c>
      <c r="BR179" t="b" cm="1">
        <f t="array" aca="1" ref="BR179" ca="1">RAND() &lt;INDEX(Abilities[Effect Chance], BK179)*AZ179/100</f>
        <v>1</v>
      </c>
      <c r="BS179" t="str">
        <f t="shared" ca="1" si="92"/>
        <v>Sunder</v>
      </c>
      <c r="BT179" s="14">
        <f t="shared" ca="1" si="93"/>
        <v>7.7414513477095461</v>
      </c>
      <c r="BU179" t="b">
        <f t="shared" ca="1" si="94"/>
        <v>0</v>
      </c>
      <c r="BV179" t="b">
        <f ca="1">AND(BU179, AS179=COUNTA(Parties[Opponent Party]))</f>
        <v>0</v>
      </c>
      <c r="BW179" s="14" cm="1">
        <f t="array" aca="1" ref="BW179" ca="1">INDEX(ElementMultiplier, AA179, BA179)*100/AY179</f>
        <v>1.0714285714285714</v>
      </c>
      <c r="BX179" s="18">
        <f t="shared" ca="1" si="68"/>
        <v>13</v>
      </c>
      <c r="BY179" s="18">
        <f t="shared" ca="1" si="69"/>
        <v>134</v>
      </c>
      <c r="BZ179" s="18">
        <f t="shared" ca="1" si="95"/>
        <v>126</v>
      </c>
      <c r="CA179" s="18">
        <f t="shared" ca="1" si="96"/>
        <v>70</v>
      </c>
      <c r="CB179" s="18">
        <f t="shared" ca="1" si="97"/>
        <v>140</v>
      </c>
      <c r="CC179" s="18">
        <f t="shared" ca="1" si="98"/>
        <v>100</v>
      </c>
      <c r="CD179" t="str">
        <f t="shared" ca="1" si="99"/>
        <v/>
      </c>
    </row>
    <row r="180" spans="8:82" x14ac:dyDescent="0.25">
      <c r="H180">
        <f t="shared" ca="1" si="70"/>
        <v>1</v>
      </c>
      <c r="I180" cm="1">
        <f t="array" aca="1" ref="I180" ca="1">IF(H180=H179, I179, INDEX(Parties[Player ID], H180))</f>
        <v>5</v>
      </c>
      <c r="J180" t="str" cm="1">
        <f t="array" aca="1" ref="J180" ca="1">IF(I180=I179,J179, INDEX(Monsters[Name], I180))</f>
        <v>Gunome</v>
      </c>
      <c r="K180" cm="1">
        <f t="array" aca="1" ref="K180" ca="1">IF(AND($H180=$H179, CD179=""), AN179, INDEX(Monsters[Health], $I180))</f>
        <v>51.5</v>
      </c>
      <c r="L180" cm="1">
        <f t="array" aca="1" ref="L180" ca="1">IF(AND($H180=$H179, $CD179=""), AO179, INDEX(Monsters[Stamina], $I180))</f>
        <v>81</v>
      </c>
      <c r="M180" s="18" cm="1">
        <f t="array" aca="1" ref="M180" ca="1">IF(AND($H180=$H179, $CD179=""), AP179, INDEX(Monsters[Attack], $I180))</f>
        <v>182</v>
      </c>
      <c r="N180" s="18" cm="1">
        <f t="array" aca="1" ref="N180" ca="1">IF(AND($H180=$H179, $CD179=""), AQ179, INDEX(Monsters[Defense], $I180))</f>
        <v>113</v>
      </c>
      <c r="O180" s="18" cm="1">
        <f t="array" aca="1" ref="O180" ca="1">IF(AND($H180=$H179, $CD179=""), AR179, INDEX(Monsters[Luck], $I180))</f>
        <v>110</v>
      </c>
      <c r="P180" cm="1">
        <f t="array" aca="1" ref="P180" ca="1">IF(I180=I179, P179, MATCH(INDEX(Monsters[Element], I180), Elements, 0))</f>
        <v>5</v>
      </c>
      <c r="Q180" s="4" cm="1">
        <f t="array" aca="1" ref="Q180" ca="1">INDEX(Monsters[Chance to Use 2], I180)</f>
        <v>0.4</v>
      </c>
      <c r="R180" cm="1">
        <f t="array" aca="1" ref="R180" ca="1">INDEX(Monsters[Ability 1 ID], I180)</f>
        <v>9</v>
      </c>
      <c r="S180" cm="1">
        <f t="array" aca="1" ref="S180" ca="1">INDEX(Monsters[Ability 2 ID], I180)</f>
        <v>10</v>
      </c>
      <c r="T180" cm="1">
        <f t="array" aca="1" ref="T180" ca="1">INDEX(Abilities[Stamina Cost], R180)</f>
        <v>5</v>
      </c>
      <c r="U180" cm="1">
        <f t="array" aca="1" ref="U180" ca="1">INDEX(Abilities[Stamina Cost], S180)</f>
        <v>12</v>
      </c>
      <c r="V180">
        <f t="shared" ca="1" si="71"/>
        <v>1</v>
      </c>
      <c r="W180">
        <f t="shared" ca="1" si="72"/>
        <v>5</v>
      </c>
      <c r="X180">
        <f t="shared" ca="1" si="73"/>
        <v>12</v>
      </c>
      <c r="Y180">
        <f t="shared" ca="1" si="74"/>
        <v>1</v>
      </c>
      <c r="Z180">
        <f t="shared" ca="1" si="75"/>
        <v>9</v>
      </c>
      <c r="AA180" s="18" cm="1">
        <f t="array" aca="1" ref="AA180" ca="1">INDEX(Abilities[Element ID], $Z180)</f>
        <v>5</v>
      </c>
      <c r="AB180" s="18" cm="1">
        <f t="array" aca="1" ref="AB180" ca="1">INDEX(Abilities[Stamina Cost], $Z180)</f>
        <v>5</v>
      </c>
      <c r="AC180" s="18" cm="1">
        <f t="array" aca="1" ref="AC180" ca="1">INDEX(Abilities[Min Damage], $Z180)</f>
        <v>11</v>
      </c>
      <c r="AD180" s="18" cm="1">
        <f t="array" aca="1" ref="AD180" ca="1">INDEX(Abilities[Max Damage], $Z180)</f>
        <v>16</v>
      </c>
      <c r="AE180" s="14">
        <f t="shared" ca="1" si="76"/>
        <v>25.128802666599015</v>
      </c>
      <c r="AF180" t="str" cm="1">
        <f t="array" aca="1" ref="AF180" ca="1">INDEX(Abilities[Special Effect], Z180)</f>
        <v>Vampire</v>
      </c>
      <c r="AG180" t="b" cm="1">
        <f t="array" aca="1" ref="AG180" ca="1">RAND() &lt;INDEX(Abilities[Effect Chance], Z180)*O180/100</f>
        <v>1</v>
      </c>
      <c r="AH180" t="str">
        <f t="shared" ca="1" si="77"/>
        <v>Vampire</v>
      </c>
      <c r="AI180" s="14">
        <f t="shared" ca="1" si="78"/>
        <v>25.128802666599015</v>
      </c>
      <c r="AJ180" t="b">
        <f t="shared" ca="1" si="79"/>
        <v>0</v>
      </c>
      <c r="AK180" t="b">
        <f ca="1">AND(AJ180, H180=COUNTA(Parties[Player Party]))</f>
        <v>0</v>
      </c>
      <c r="AL180" s="14" cm="1">
        <f t="array" aca="1" ref="AL180" ca="1">INDEX(ElementMultiplier, BL180, P180)*100/N180</f>
        <v>1.1061946902654867</v>
      </c>
      <c r="AM180" s="14">
        <f t="shared" ca="1" si="67"/>
        <v>4</v>
      </c>
      <c r="AN180" s="18">
        <f t="shared" ca="1" si="80"/>
        <v>61</v>
      </c>
      <c r="AO180" s="18">
        <f t="shared" ca="1" si="81"/>
        <v>76</v>
      </c>
      <c r="AP180" s="18">
        <f t="shared" ca="1" si="82"/>
        <v>182</v>
      </c>
      <c r="AQ180" s="18">
        <f t="shared" ca="1" si="83"/>
        <v>113</v>
      </c>
      <c r="AR180" s="18">
        <f t="shared" ca="1" si="84"/>
        <v>110</v>
      </c>
      <c r="AS180">
        <f t="shared" ca="1" si="85"/>
        <v>1</v>
      </c>
      <c r="AT180" cm="1">
        <f t="array" aca="1" ref="AT180" ca="1">IF(AS180=AS179, AT179, INDEX(Parties[Opponent ID], AS180))</f>
        <v>12</v>
      </c>
      <c r="AU180" t="str" cm="1">
        <f t="array" aca="1" ref="AU180" ca="1">IF(AT180=AT179,AU179, INDEX(Monsters[Name], AT180))</f>
        <v>Gmooose</v>
      </c>
      <c r="AV180" cm="1">
        <f t="array" aca="1" ref="AV180" ca="1">IF(AND($AS180=$AS179, $CD179=""), BY179, INDEX(Monsters[Health], $AT180))</f>
        <v>134</v>
      </c>
      <c r="AW180" cm="1">
        <f t="array" aca="1" ref="AW180" ca="1">IF(AND($AS180=$AS179, $CD179=""), BZ179, INDEX(Monsters[Stamina], $AT180))</f>
        <v>126</v>
      </c>
      <c r="AX180" s="18" cm="1">
        <f t="array" aca="1" ref="AX180" ca="1">IF(AND($AS180=$AS179, $CD179=""), CA179, INDEX(Monsters[Attack], $AT180))</f>
        <v>70</v>
      </c>
      <c r="AY180" s="18" cm="1">
        <f t="array" aca="1" ref="AY180" ca="1">IF(AND($AS180=$AS179, $CD179=""), CB179, INDEX(Monsters[Defense], $AT180))</f>
        <v>140</v>
      </c>
      <c r="AZ180" s="18" cm="1">
        <f t="array" aca="1" ref="AZ180" ca="1">IF(AND($AS180=$AS179, $CD179=""), CC179, INDEX(Monsters[Luck], $AT180))</f>
        <v>100</v>
      </c>
      <c r="BA180" cm="1">
        <f t="array" aca="1" ref="BA180" ca="1">IF(AT180=AT179, BA179, MATCH(INDEX(Monsters[Element], AT180), Elements, 0))</f>
        <v>4</v>
      </c>
      <c r="BB180" s="4" cm="1">
        <f t="array" aca="1" ref="BB180" ca="1">INDEX(Monsters[Chance to Use 2], AT180)</f>
        <v>0.19999999999999996</v>
      </c>
      <c r="BC180" cm="1">
        <f t="array" aca="1" ref="BC180" ca="1">INDEX(Monsters[Ability 1 ID], AT180)</f>
        <v>3</v>
      </c>
      <c r="BD180" cm="1">
        <f t="array" aca="1" ref="BD180" ca="1">INDEX(Monsters[Ability 2 ID], AT180)</f>
        <v>2</v>
      </c>
      <c r="BE180" cm="1">
        <f t="array" aca="1" ref="BE180" ca="1">INDEX(Abilities[Stamina Cost], BC180)</f>
        <v>3</v>
      </c>
      <c r="BF180" cm="1">
        <f t="array" aca="1" ref="BF180" ca="1">INDEX(Abilities[Stamina Cost], BD180)</f>
        <v>3</v>
      </c>
      <c r="BG180">
        <f t="shared" ca="1" si="86"/>
        <v>1</v>
      </c>
      <c r="BH180">
        <f t="shared" ca="1" si="87"/>
        <v>3</v>
      </c>
      <c r="BI180">
        <f t="shared" ca="1" si="88"/>
        <v>3</v>
      </c>
      <c r="BJ180">
        <f t="shared" ca="1" si="89"/>
        <v>1</v>
      </c>
      <c r="BK180">
        <f t="shared" ca="1" si="90"/>
        <v>3</v>
      </c>
      <c r="BL180" s="18" cm="1">
        <f t="array" aca="1" ref="BL180" ca="1">INDEX(Abilities[Element ID], $BK180)</f>
        <v>4</v>
      </c>
      <c r="BM180" s="18" cm="1">
        <f t="array" aca="1" ref="BM180" ca="1">INDEX(Abilities[Stamina Cost], $BK180)</f>
        <v>3</v>
      </c>
      <c r="BN180" s="18" cm="1">
        <f t="array" aca="1" ref="BN180" ca="1">INDEX(Abilities[Min Damage], $BK180)</f>
        <v>4</v>
      </c>
      <c r="BO180" s="18" cm="1">
        <f t="array" aca="1" ref="BO180" ca="1">INDEX(Abilities[Max Damage], $BK180)</f>
        <v>8</v>
      </c>
      <c r="BP180" s="14">
        <f t="shared" ca="1" si="91"/>
        <v>4.0510646852108803</v>
      </c>
      <c r="BQ180" t="str" cm="1">
        <f t="array" aca="1" ref="BQ180" ca="1">INDEX(Abilities[Special Effect], BK180)</f>
        <v>Fortify</v>
      </c>
      <c r="BR180" t="b" cm="1">
        <f t="array" aca="1" ref="BR180" ca="1">RAND() &lt;INDEX(Abilities[Effect Chance], BK180)*AZ180/100</f>
        <v>1</v>
      </c>
      <c r="BS180" t="str">
        <f t="shared" ca="1" si="92"/>
        <v>Fortify</v>
      </c>
      <c r="BT180" s="14">
        <f t="shared" ca="1" si="93"/>
        <v>4.0510646852108803</v>
      </c>
      <c r="BU180" t="b">
        <f t="shared" ca="1" si="94"/>
        <v>0</v>
      </c>
      <c r="BV180" t="b">
        <f ca="1">AND(BU180, AS180=COUNTA(Parties[Opponent Party]))</f>
        <v>0</v>
      </c>
      <c r="BW180" s="14" cm="1">
        <f t="array" aca="1" ref="BW180" ca="1">INDEX(ElementMultiplier, AA180, BA180)*100/AY180</f>
        <v>1.0714285714285714</v>
      </c>
      <c r="BX180" s="18">
        <f t="shared" ca="1" si="68"/>
        <v>27</v>
      </c>
      <c r="BY180" s="18">
        <f t="shared" ca="1" si="69"/>
        <v>107</v>
      </c>
      <c r="BZ180" s="18">
        <f t="shared" ca="1" si="95"/>
        <v>123</v>
      </c>
      <c r="CA180" s="18">
        <f t="shared" ca="1" si="96"/>
        <v>70</v>
      </c>
      <c r="CB180" s="18">
        <f t="shared" ca="1" si="97"/>
        <v>154</v>
      </c>
      <c r="CC180" s="18">
        <f t="shared" ca="1" si="98"/>
        <v>100</v>
      </c>
      <c r="CD180" t="str">
        <f t="shared" ca="1" si="99"/>
        <v/>
      </c>
    </row>
    <row r="181" spans="8:82" x14ac:dyDescent="0.25">
      <c r="H181">
        <f t="shared" ca="1" si="70"/>
        <v>1</v>
      </c>
      <c r="I181" cm="1">
        <f t="array" aca="1" ref="I181" ca="1">IF(H181=H180, I180, INDEX(Parties[Player ID], H181))</f>
        <v>5</v>
      </c>
      <c r="J181" t="str" cm="1">
        <f t="array" aca="1" ref="J181" ca="1">IF(I181=I180,J180, INDEX(Monsters[Name], I181))</f>
        <v>Gunome</v>
      </c>
      <c r="K181" cm="1">
        <f t="array" aca="1" ref="K181" ca="1">IF(AND($H181=$H180, CD180=""), AN180, INDEX(Monsters[Health], $I181))</f>
        <v>61</v>
      </c>
      <c r="L181" cm="1">
        <f t="array" aca="1" ref="L181" ca="1">IF(AND($H181=$H180, $CD180=""), AO180, INDEX(Monsters[Stamina], $I181))</f>
        <v>76</v>
      </c>
      <c r="M181" s="18" cm="1">
        <f t="array" aca="1" ref="M181" ca="1">IF(AND($H181=$H180, $CD180=""), AP180, INDEX(Monsters[Attack], $I181))</f>
        <v>182</v>
      </c>
      <c r="N181" s="18" cm="1">
        <f t="array" aca="1" ref="N181" ca="1">IF(AND($H181=$H180, $CD180=""), AQ180, INDEX(Monsters[Defense], $I181))</f>
        <v>113</v>
      </c>
      <c r="O181" s="18" cm="1">
        <f t="array" aca="1" ref="O181" ca="1">IF(AND($H181=$H180, $CD180=""), AR180, INDEX(Monsters[Luck], $I181))</f>
        <v>110</v>
      </c>
      <c r="P181" cm="1">
        <f t="array" aca="1" ref="P181" ca="1">IF(I181=I180, P180, MATCH(INDEX(Monsters[Element], I181), Elements, 0))</f>
        <v>5</v>
      </c>
      <c r="Q181" s="4" cm="1">
        <f t="array" aca="1" ref="Q181" ca="1">INDEX(Monsters[Chance to Use 2], I181)</f>
        <v>0.4</v>
      </c>
      <c r="R181" cm="1">
        <f t="array" aca="1" ref="R181" ca="1">INDEX(Monsters[Ability 1 ID], I181)</f>
        <v>9</v>
      </c>
      <c r="S181" cm="1">
        <f t="array" aca="1" ref="S181" ca="1">INDEX(Monsters[Ability 2 ID], I181)</f>
        <v>10</v>
      </c>
      <c r="T181" cm="1">
        <f t="array" aca="1" ref="T181" ca="1">INDEX(Abilities[Stamina Cost], R181)</f>
        <v>5</v>
      </c>
      <c r="U181" cm="1">
        <f t="array" aca="1" ref="U181" ca="1">INDEX(Abilities[Stamina Cost], S181)</f>
        <v>12</v>
      </c>
      <c r="V181">
        <f t="shared" ca="1" si="71"/>
        <v>1</v>
      </c>
      <c r="W181">
        <f t="shared" ca="1" si="72"/>
        <v>5</v>
      </c>
      <c r="X181">
        <f t="shared" ca="1" si="73"/>
        <v>12</v>
      </c>
      <c r="Y181">
        <f t="shared" ca="1" si="74"/>
        <v>1</v>
      </c>
      <c r="Z181">
        <f t="shared" ca="1" si="75"/>
        <v>9</v>
      </c>
      <c r="AA181" s="18" cm="1">
        <f t="array" aca="1" ref="AA181" ca="1">INDEX(Abilities[Element ID], $Z181)</f>
        <v>5</v>
      </c>
      <c r="AB181" s="18" cm="1">
        <f t="array" aca="1" ref="AB181" ca="1">INDEX(Abilities[Stamina Cost], $Z181)</f>
        <v>5</v>
      </c>
      <c r="AC181" s="18" cm="1">
        <f t="array" aca="1" ref="AC181" ca="1">INDEX(Abilities[Min Damage], $Z181)</f>
        <v>11</v>
      </c>
      <c r="AD181" s="18" cm="1">
        <f t="array" aca="1" ref="AD181" ca="1">INDEX(Abilities[Max Damage], $Z181)</f>
        <v>16</v>
      </c>
      <c r="AE181" s="14">
        <f t="shared" ca="1" si="76"/>
        <v>24.669038242475413</v>
      </c>
      <c r="AF181" t="str" cm="1">
        <f t="array" aca="1" ref="AF181" ca="1">INDEX(Abilities[Special Effect], Z181)</f>
        <v>Vampire</v>
      </c>
      <c r="AG181" t="b" cm="1">
        <f t="array" aca="1" ref="AG181" ca="1">RAND() &lt;INDEX(Abilities[Effect Chance], Z181)*O181/100</f>
        <v>1</v>
      </c>
      <c r="AH181" t="str">
        <f t="shared" ca="1" si="77"/>
        <v>Vampire</v>
      </c>
      <c r="AI181" s="14">
        <f t="shared" ca="1" si="78"/>
        <v>24.669038242475413</v>
      </c>
      <c r="AJ181" t="b">
        <f t="shared" ca="1" si="79"/>
        <v>0</v>
      </c>
      <c r="AK181" t="b">
        <f ca="1">AND(AJ181, H181=COUNTA(Parties[Player Party]))</f>
        <v>0</v>
      </c>
      <c r="AL181" s="14" cm="1">
        <f t="array" aca="1" ref="AL181" ca="1">INDEX(ElementMultiplier, BL181, P181)*100/N181</f>
        <v>1.1061946902654867</v>
      </c>
      <c r="AM181" s="14">
        <f t="shared" ca="1" si="67"/>
        <v>4</v>
      </c>
      <c r="AN181" s="18">
        <f t="shared" ca="1" si="80"/>
        <v>69</v>
      </c>
      <c r="AO181" s="18">
        <f t="shared" ca="1" si="81"/>
        <v>71</v>
      </c>
      <c r="AP181" s="18">
        <f t="shared" ca="1" si="82"/>
        <v>182</v>
      </c>
      <c r="AQ181" s="18">
        <f t="shared" ca="1" si="83"/>
        <v>113</v>
      </c>
      <c r="AR181" s="18">
        <f t="shared" ca="1" si="84"/>
        <v>110</v>
      </c>
      <c r="AS181">
        <f t="shared" ca="1" si="85"/>
        <v>1</v>
      </c>
      <c r="AT181" cm="1">
        <f t="array" aca="1" ref="AT181" ca="1">IF(AS181=AS180, AT180, INDEX(Parties[Opponent ID], AS181))</f>
        <v>12</v>
      </c>
      <c r="AU181" t="str" cm="1">
        <f t="array" aca="1" ref="AU181" ca="1">IF(AT181=AT180,AU180, INDEX(Monsters[Name], AT181))</f>
        <v>Gmooose</v>
      </c>
      <c r="AV181" cm="1">
        <f t="array" aca="1" ref="AV181" ca="1">IF(AND($AS181=$AS180, $CD180=""), BY180, INDEX(Monsters[Health], $AT181))</f>
        <v>107</v>
      </c>
      <c r="AW181" cm="1">
        <f t="array" aca="1" ref="AW181" ca="1">IF(AND($AS181=$AS180, $CD180=""), BZ180, INDEX(Monsters[Stamina], $AT181))</f>
        <v>123</v>
      </c>
      <c r="AX181" s="18" cm="1">
        <f t="array" aca="1" ref="AX181" ca="1">IF(AND($AS181=$AS180, $CD180=""), CA180, INDEX(Monsters[Attack], $AT181))</f>
        <v>70</v>
      </c>
      <c r="AY181" s="18" cm="1">
        <f t="array" aca="1" ref="AY181" ca="1">IF(AND($AS181=$AS180, $CD180=""), CB180, INDEX(Monsters[Defense], $AT181))</f>
        <v>154</v>
      </c>
      <c r="AZ181" s="18" cm="1">
        <f t="array" aca="1" ref="AZ181" ca="1">IF(AND($AS181=$AS180, $CD180=""), CC180, INDEX(Monsters[Luck], $AT181))</f>
        <v>100</v>
      </c>
      <c r="BA181" cm="1">
        <f t="array" aca="1" ref="BA181" ca="1">IF(AT181=AT180, BA180, MATCH(INDEX(Monsters[Element], AT181), Elements, 0))</f>
        <v>4</v>
      </c>
      <c r="BB181" s="4" cm="1">
        <f t="array" aca="1" ref="BB181" ca="1">INDEX(Monsters[Chance to Use 2], AT181)</f>
        <v>0.19999999999999996</v>
      </c>
      <c r="BC181" cm="1">
        <f t="array" aca="1" ref="BC181" ca="1">INDEX(Monsters[Ability 1 ID], AT181)</f>
        <v>3</v>
      </c>
      <c r="BD181" cm="1">
        <f t="array" aca="1" ref="BD181" ca="1">INDEX(Monsters[Ability 2 ID], AT181)</f>
        <v>2</v>
      </c>
      <c r="BE181" cm="1">
        <f t="array" aca="1" ref="BE181" ca="1">INDEX(Abilities[Stamina Cost], BC181)</f>
        <v>3</v>
      </c>
      <c r="BF181" cm="1">
        <f t="array" aca="1" ref="BF181" ca="1">INDEX(Abilities[Stamina Cost], BD181)</f>
        <v>3</v>
      </c>
      <c r="BG181">
        <f t="shared" ca="1" si="86"/>
        <v>1</v>
      </c>
      <c r="BH181">
        <f t="shared" ca="1" si="87"/>
        <v>3</v>
      </c>
      <c r="BI181">
        <f t="shared" ca="1" si="88"/>
        <v>3</v>
      </c>
      <c r="BJ181">
        <f t="shared" ca="1" si="89"/>
        <v>1</v>
      </c>
      <c r="BK181">
        <f t="shared" ca="1" si="90"/>
        <v>3</v>
      </c>
      <c r="BL181" s="18" cm="1">
        <f t="array" aca="1" ref="BL181" ca="1">INDEX(Abilities[Element ID], $BK181)</f>
        <v>4</v>
      </c>
      <c r="BM181" s="18" cm="1">
        <f t="array" aca="1" ref="BM181" ca="1">INDEX(Abilities[Stamina Cost], $BK181)</f>
        <v>3</v>
      </c>
      <c r="BN181" s="18" cm="1">
        <f t="array" aca="1" ref="BN181" ca="1">INDEX(Abilities[Min Damage], $BK181)</f>
        <v>4</v>
      </c>
      <c r="BO181" s="18" cm="1">
        <f t="array" aca="1" ref="BO181" ca="1">INDEX(Abilities[Max Damage], $BK181)</f>
        <v>8</v>
      </c>
      <c r="BP181" s="14">
        <f t="shared" ca="1" si="91"/>
        <v>4.06692558737452</v>
      </c>
      <c r="BQ181" t="str" cm="1">
        <f t="array" aca="1" ref="BQ181" ca="1">INDEX(Abilities[Special Effect], BK181)</f>
        <v>Fortify</v>
      </c>
      <c r="BR181" t="b" cm="1">
        <f t="array" aca="1" ref="BR181" ca="1">RAND() &lt;INDEX(Abilities[Effect Chance], BK181)*AZ181/100</f>
        <v>1</v>
      </c>
      <c r="BS181" t="str">
        <f t="shared" ca="1" si="92"/>
        <v>Fortify</v>
      </c>
      <c r="BT181" s="14">
        <f t="shared" ca="1" si="93"/>
        <v>4.06692558737452</v>
      </c>
      <c r="BU181" t="b">
        <f t="shared" ca="1" si="94"/>
        <v>0</v>
      </c>
      <c r="BV181" t="b">
        <f ca="1">AND(BU181, AS181=COUNTA(Parties[Opponent Party]))</f>
        <v>0</v>
      </c>
      <c r="BW181" s="14" cm="1">
        <f t="array" aca="1" ref="BW181" ca="1">INDEX(ElementMultiplier, AA181, BA181)*100/AY181</f>
        <v>0.97402597402597402</v>
      </c>
      <c r="BX181" s="18">
        <f t="shared" ca="1" si="68"/>
        <v>24</v>
      </c>
      <c r="BY181" s="18">
        <f t="shared" ca="1" si="69"/>
        <v>83</v>
      </c>
      <c r="BZ181" s="18">
        <f t="shared" ca="1" si="95"/>
        <v>120</v>
      </c>
      <c r="CA181" s="18">
        <f t="shared" ca="1" si="96"/>
        <v>70</v>
      </c>
      <c r="CB181" s="18">
        <f t="shared" ca="1" si="97"/>
        <v>169</v>
      </c>
      <c r="CC181" s="18">
        <f t="shared" ca="1" si="98"/>
        <v>100</v>
      </c>
      <c r="CD181" t="str">
        <f t="shared" ca="1" si="99"/>
        <v/>
      </c>
    </row>
    <row r="182" spans="8:82" x14ac:dyDescent="0.25">
      <c r="H182">
        <f t="shared" ca="1" si="70"/>
        <v>1</v>
      </c>
      <c r="I182" cm="1">
        <f t="array" aca="1" ref="I182" ca="1">IF(H182=H181, I181, INDEX(Parties[Player ID], H182))</f>
        <v>5</v>
      </c>
      <c r="J182" t="str" cm="1">
        <f t="array" aca="1" ref="J182" ca="1">IF(I182=I181,J181, INDEX(Monsters[Name], I182))</f>
        <v>Gunome</v>
      </c>
      <c r="K182" cm="1">
        <f t="array" aca="1" ref="K182" ca="1">IF(AND($H182=$H181, CD181=""), AN181, INDEX(Monsters[Health], $I182))</f>
        <v>69</v>
      </c>
      <c r="L182" cm="1">
        <f t="array" aca="1" ref="L182" ca="1">IF(AND($H182=$H181, $CD181=""), AO181, INDEX(Monsters[Stamina], $I182))</f>
        <v>71</v>
      </c>
      <c r="M182" s="18" cm="1">
        <f t="array" aca="1" ref="M182" ca="1">IF(AND($H182=$H181, $CD181=""), AP181, INDEX(Monsters[Attack], $I182))</f>
        <v>182</v>
      </c>
      <c r="N182" s="18" cm="1">
        <f t="array" aca="1" ref="N182" ca="1">IF(AND($H182=$H181, $CD181=""), AQ181, INDEX(Monsters[Defense], $I182))</f>
        <v>113</v>
      </c>
      <c r="O182" s="18" cm="1">
        <f t="array" aca="1" ref="O182" ca="1">IF(AND($H182=$H181, $CD181=""), AR181, INDEX(Monsters[Luck], $I182))</f>
        <v>110</v>
      </c>
      <c r="P182" cm="1">
        <f t="array" aca="1" ref="P182" ca="1">IF(I182=I181, P181, MATCH(INDEX(Monsters[Element], I182), Elements, 0))</f>
        <v>5</v>
      </c>
      <c r="Q182" s="4" cm="1">
        <f t="array" aca="1" ref="Q182" ca="1">INDEX(Monsters[Chance to Use 2], I182)</f>
        <v>0.4</v>
      </c>
      <c r="R182" cm="1">
        <f t="array" aca="1" ref="R182" ca="1">INDEX(Monsters[Ability 1 ID], I182)</f>
        <v>9</v>
      </c>
      <c r="S182" cm="1">
        <f t="array" aca="1" ref="S182" ca="1">INDEX(Monsters[Ability 2 ID], I182)</f>
        <v>10</v>
      </c>
      <c r="T182" cm="1">
        <f t="array" aca="1" ref="T182" ca="1">INDEX(Abilities[Stamina Cost], R182)</f>
        <v>5</v>
      </c>
      <c r="U182" cm="1">
        <f t="array" aca="1" ref="U182" ca="1">INDEX(Abilities[Stamina Cost], S182)</f>
        <v>12</v>
      </c>
      <c r="V182">
        <f t="shared" ca="1" si="71"/>
        <v>1</v>
      </c>
      <c r="W182">
        <f t="shared" ca="1" si="72"/>
        <v>5</v>
      </c>
      <c r="X182">
        <f t="shared" ca="1" si="73"/>
        <v>12</v>
      </c>
      <c r="Y182">
        <f t="shared" ca="1" si="74"/>
        <v>1</v>
      </c>
      <c r="Z182">
        <f t="shared" ca="1" si="75"/>
        <v>9</v>
      </c>
      <c r="AA182" s="18" cm="1">
        <f t="array" aca="1" ref="AA182" ca="1">INDEX(Abilities[Element ID], $Z182)</f>
        <v>5</v>
      </c>
      <c r="AB182" s="18" cm="1">
        <f t="array" aca="1" ref="AB182" ca="1">INDEX(Abilities[Stamina Cost], $Z182)</f>
        <v>5</v>
      </c>
      <c r="AC182" s="18" cm="1">
        <f t="array" aca="1" ref="AC182" ca="1">INDEX(Abilities[Min Damage], $Z182)</f>
        <v>11</v>
      </c>
      <c r="AD182" s="18" cm="1">
        <f t="array" aca="1" ref="AD182" ca="1">INDEX(Abilities[Max Damage], $Z182)</f>
        <v>16</v>
      </c>
      <c r="AE182" s="14">
        <f t="shared" ca="1" si="76"/>
        <v>25.40233034835429</v>
      </c>
      <c r="AF182" t="str" cm="1">
        <f t="array" aca="1" ref="AF182" ca="1">INDEX(Abilities[Special Effect], Z182)</f>
        <v>Vampire</v>
      </c>
      <c r="AG182" t="b" cm="1">
        <f t="array" aca="1" ref="AG182" ca="1">RAND() &lt;INDEX(Abilities[Effect Chance], Z182)*O182/100</f>
        <v>1</v>
      </c>
      <c r="AH182" t="str">
        <f t="shared" ca="1" si="77"/>
        <v>Vampire</v>
      </c>
      <c r="AI182" s="14">
        <f t="shared" ca="1" si="78"/>
        <v>25.40233034835429</v>
      </c>
      <c r="AJ182" t="b">
        <f t="shared" ca="1" si="79"/>
        <v>0</v>
      </c>
      <c r="AK182" t="b">
        <f ca="1">AND(AJ182, H182=COUNTA(Parties[Player Party]))</f>
        <v>0</v>
      </c>
      <c r="AL182" s="14" cm="1">
        <f t="array" aca="1" ref="AL182" ca="1">INDEX(ElementMultiplier, BL182, P182)*100/N182</f>
        <v>1.1061946902654867</v>
      </c>
      <c r="AM182" s="14">
        <f t="shared" ca="1" si="67"/>
        <v>5</v>
      </c>
      <c r="AN182" s="18">
        <f t="shared" ca="1" si="80"/>
        <v>75.5</v>
      </c>
      <c r="AO182" s="18">
        <f t="shared" ca="1" si="81"/>
        <v>66</v>
      </c>
      <c r="AP182" s="18">
        <f t="shared" ca="1" si="82"/>
        <v>182</v>
      </c>
      <c r="AQ182" s="18">
        <f t="shared" ca="1" si="83"/>
        <v>113</v>
      </c>
      <c r="AR182" s="18">
        <f t="shared" ca="1" si="84"/>
        <v>110</v>
      </c>
      <c r="AS182">
        <f t="shared" ca="1" si="85"/>
        <v>1</v>
      </c>
      <c r="AT182" cm="1">
        <f t="array" aca="1" ref="AT182" ca="1">IF(AS182=AS181, AT181, INDEX(Parties[Opponent ID], AS182))</f>
        <v>12</v>
      </c>
      <c r="AU182" t="str" cm="1">
        <f t="array" aca="1" ref="AU182" ca="1">IF(AT182=AT181,AU181, INDEX(Monsters[Name], AT182))</f>
        <v>Gmooose</v>
      </c>
      <c r="AV182" cm="1">
        <f t="array" aca="1" ref="AV182" ca="1">IF(AND($AS182=$AS181, $CD181=""), BY181, INDEX(Monsters[Health], $AT182))</f>
        <v>83</v>
      </c>
      <c r="AW182" cm="1">
        <f t="array" aca="1" ref="AW182" ca="1">IF(AND($AS182=$AS181, $CD181=""), BZ181, INDEX(Monsters[Stamina], $AT182))</f>
        <v>120</v>
      </c>
      <c r="AX182" s="18" cm="1">
        <f t="array" aca="1" ref="AX182" ca="1">IF(AND($AS182=$AS181, $CD181=""), CA181, INDEX(Monsters[Attack], $AT182))</f>
        <v>70</v>
      </c>
      <c r="AY182" s="18" cm="1">
        <f t="array" aca="1" ref="AY182" ca="1">IF(AND($AS182=$AS181, $CD181=""), CB181, INDEX(Monsters[Defense], $AT182))</f>
        <v>169</v>
      </c>
      <c r="AZ182" s="18" cm="1">
        <f t="array" aca="1" ref="AZ182" ca="1">IF(AND($AS182=$AS181, $CD181=""), CC181, INDEX(Monsters[Luck], $AT182))</f>
        <v>100</v>
      </c>
      <c r="BA182" cm="1">
        <f t="array" aca="1" ref="BA182" ca="1">IF(AT182=AT181, BA181, MATCH(INDEX(Monsters[Element], AT182), Elements, 0))</f>
        <v>4</v>
      </c>
      <c r="BB182" s="4" cm="1">
        <f t="array" aca="1" ref="BB182" ca="1">INDEX(Monsters[Chance to Use 2], AT182)</f>
        <v>0.19999999999999996</v>
      </c>
      <c r="BC182" cm="1">
        <f t="array" aca="1" ref="BC182" ca="1">INDEX(Monsters[Ability 1 ID], AT182)</f>
        <v>3</v>
      </c>
      <c r="BD182" cm="1">
        <f t="array" aca="1" ref="BD182" ca="1">INDEX(Monsters[Ability 2 ID], AT182)</f>
        <v>2</v>
      </c>
      <c r="BE182" cm="1">
        <f t="array" aca="1" ref="BE182" ca="1">INDEX(Abilities[Stamina Cost], BC182)</f>
        <v>3</v>
      </c>
      <c r="BF182" cm="1">
        <f t="array" aca="1" ref="BF182" ca="1">INDEX(Abilities[Stamina Cost], BD182)</f>
        <v>3</v>
      </c>
      <c r="BG182">
        <f t="shared" ca="1" si="86"/>
        <v>1</v>
      </c>
      <c r="BH182">
        <f t="shared" ca="1" si="87"/>
        <v>3</v>
      </c>
      <c r="BI182">
        <f t="shared" ca="1" si="88"/>
        <v>3</v>
      </c>
      <c r="BJ182">
        <f t="shared" ca="1" si="89"/>
        <v>1</v>
      </c>
      <c r="BK182">
        <f t="shared" ca="1" si="90"/>
        <v>3</v>
      </c>
      <c r="BL182" s="18" cm="1">
        <f t="array" aca="1" ref="BL182" ca="1">INDEX(Abilities[Element ID], $BK182)</f>
        <v>4</v>
      </c>
      <c r="BM182" s="18" cm="1">
        <f t="array" aca="1" ref="BM182" ca="1">INDEX(Abilities[Stamina Cost], $BK182)</f>
        <v>3</v>
      </c>
      <c r="BN182" s="18" cm="1">
        <f t="array" aca="1" ref="BN182" ca="1">INDEX(Abilities[Min Damage], $BK182)</f>
        <v>4</v>
      </c>
      <c r="BO182" s="18" cm="1">
        <f t="array" aca="1" ref="BO182" ca="1">INDEX(Abilities[Max Damage], $BK182)</f>
        <v>8</v>
      </c>
      <c r="BP182" s="14">
        <f t="shared" ca="1" si="91"/>
        <v>5.0286481178667648</v>
      </c>
      <c r="BQ182" t="str" cm="1">
        <f t="array" aca="1" ref="BQ182" ca="1">INDEX(Abilities[Special Effect], BK182)</f>
        <v>Fortify</v>
      </c>
      <c r="BR182" t="b" cm="1">
        <f t="array" aca="1" ref="BR182" ca="1">RAND() &lt;INDEX(Abilities[Effect Chance], BK182)*AZ182/100</f>
        <v>1</v>
      </c>
      <c r="BS182" t="str">
        <f t="shared" ca="1" si="92"/>
        <v>Fortify</v>
      </c>
      <c r="BT182" s="14">
        <f t="shared" ca="1" si="93"/>
        <v>5.0286481178667648</v>
      </c>
      <c r="BU182" t="b">
        <f t="shared" ca="1" si="94"/>
        <v>0</v>
      </c>
      <c r="BV182" t="b">
        <f ca="1">AND(BU182, AS182=COUNTA(Parties[Opponent Party]))</f>
        <v>0</v>
      </c>
      <c r="BW182" s="14" cm="1">
        <f t="array" aca="1" ref="BW182" ca="1">INDEX(ElementMultiplier, AA182, BA182)*100/AY182</f>
        <v>0.8875739644970414</v>
      </c>
      <c r="BX182" s="18">
        <f t="shared" ca="1" si="68"/>
        <v>23</v>
      </c>
      <c r="BY182" s="18">
        <f t="shared" ca="1" si="69"/>
        <v>60</v>
      </c>
      <c r="BZ182" s="18">
        <f t="shared" ca="1" si="95"/>
        <v>117</v>
      </c>
      <c r="CA182" s="18">
        <f t="shared" ca="1" si="96"/>
        <v>70</v>
      </c>
      <c r="CB182" s="18">
        <f t="shared" ca="1" si="97"/>
        <v>186</v>
      </c>
      <c r="CC182" s="18">
        <f t="shared" ca="1" si="98"/>
        <v>100</v>
      </c>
      <c r="CD182" t="str">
        <f t="shared" ca="1" si="99"/>
        <v/>
      </c>
    </row>
    <row r="183" spans="8:82" x14ac:dyDescent="0.25">
      <c r="H183">
        <f t="shared" ca="1" si="70"/>
        <v>1</v>
      </c>
      <c r="I183" cm="1">
        <f t="array" aca="1" ref="I183" ca="1">IF(H183=H182, I182, INDEX(Parties[Player ID], H183))</f>
        <v>5</v>
      </c>
      <c r="J183" t="str" cm="1">
        <f t="array" aca="1" ref="J183" ca="1">IF(I183=I182,J182, INDEX(Monsters[Name], I183))</f>
        <v>Gunome</v>
      </c>
      <c r="K183" cm="1">
        <f t="array" aca="1" ref="K183" ca="1">IF(AND($H183=$H182, CD182=""), AN182, INDEX(Monsters[Health], $I183))</f>
        <v>75.5</v>
      </c>
      <c r="L183" cm="1">
        <f t="array" aca="1" ref="L183" ca="1">IF(AND($H183=$H182, $CD182=""), AO182, INDEX(Monsters[Stamina], $I183))</f>
        <v>66</v>
      </c>
      <c r="M183" s="18" cm="1">
        <f t="array" aca="1" ref="M183" ca="1">IF(AND($H183=$H182, $CD182=""), AP182, INDEX(Monsters[Attack], $I183))</f>
        <v>182</v>
      </c>
      <c r="N183" s="18" cm="1">
        <f t="array" aca="1" ref="N183" ca="1">IF(AND($H183=$H182, $CD182=""), AQ182, INDEX(Monsters[Defense], $I183))</f>
        <v>113</v>
      </c>
      <c r="O183" s="18" cm="1">
        <f t="array" aca="1" ref="O183" ca="1">IF(AND($H183=$H182, $CD182=""), AR182, INDEX(Monsters[Luck], $I183))</f>
        <v>110</v>
      </c>
      <c r="P183" cm="1">
        <f t="array" aca="1" ref="P183" ca="1">IF(I183=I182, P182, MATCH(INDEX(Monsters[Element], I183), Elements, 0))</f>
        <v>5</v>
      </c>
      <c r="Q183" s="4" cm="1">
        <f t="array" aca="1" ref="Q183" ca="1">INDEX(Monsters[Chance to Use 2], I183)</f>
        <v>0.4</v>
      </c>
      <c r="R183" cm="1">
        <f t="array" aca="1" ref="R183" ca="1">INDEX(Monsters[Ability 1 ID], I183)</f>
        <v>9</v>
      </c>
      <c r="S183" cm="1">
        <f t="array" aca="1" ref="S183" ca="1">INDEX(Monsters[Ability 2 ID], I183)</f>
        <v>10</v>
      </c>
      <c r="T183" cm="1">
        <f t="array" aca="1" ref="T183" ca="1">INDEX(Abilities[Stamina Cost], R183)</f>
        <v>5</v>
      </c>
      <c r="U183" cm="1">
        <f t="array" aca="1" ref="U183" ca="1">INDEX(Abilities[Stamina Cost], S183)</f>
        <v>12</v>
      </c>
      <c r="V183">
        <f t="shared" ca="1" si="71"/>
        <v>1</v>
      </c>
      <c r="W183">
        <f t="shared" ca="1" si="72"/>
        <v>5</v>
      </c>
      <c r="X183">
        <f t="shared" ca="1" si="73"/>
        <v>12</v>
      </c>
      <c r="Y183">
        <f t="shared" ca="1" si="74"/>
        <v>2</v>
      </c>
      <c r="Z183">
        <f t="shared" ca="1" si="75"/>
        <v>10</v>
      </c>
      <c r="AA183" s="18" cm="1">
        <f t="array" aca="1" ref="AA183" ca="1">INDEX(Abilities[Element ID], $Z183)</f>
        <v>5</v>
      </c>
      <c r="AB183" s="18" cm="1">
        <f t="array" aca="1" ref="AB183" ca="1">INDEX(Abilities[Stamina Cost], $Z183)</f>
        <v>12</v>
      </c>
      <c r="AC183" s="18" cm="1">
        <f t="array" aca="1" ref="AC183" ca="1">INDEX(Abilities[Min Damage], $Z183)</f>
        <v>4</v>
      </c>
      <c r="AD183" s="18" cm="1">
        <f t="array" aca="1" ref="AD183" ca="1">INDEX(Abilities[Max Damage], $Z183)</f>
        <v>10</v>
      </c>
      <c r="AE183" s="14">
        <f t="shared" ca="1" si="76"/>
        <v>13.902089782021966</v>
      </c>
      <c r="AF183" t="str" cm="1">
        <f t="array" aca="1" ref="AF183" ca="1">INDEX(Abilities[Special Effect], Z183)</f>
        <v>Focus</v>
      </c>
      <c r="AG183" t="b" cm="1">
        <f t="array" aca="1" ref="AG183" ca="1">RAND() &lt;INDEX(Abilities[Effect Chance], Z183)*O183/100</f>
        <v>1</v>
      </c>
      <c r="AH183" t="str">
        <f t="shared" ca="1" si="77"/>
        <v>Focus</v>
      </c>
      <c r="AI183" s="14">
        <f t="shared" ca="1" si="78"/>
        <v>13.902089782021966</v>
      </c>
      <c r="AJ183" t="b">
        <f t="shared" ca="1" si="79"/>
        <v>0</v>
      </c>
      <c r="AK183" t="b">
        <f ca="1">AND(AJ183, H183=COUNTA(Parties[Player Party]))</f>
        <v>0</v>
      </c>
      <c r="AL183" s="14" cm="1">
        <f t="array" aca="1" ref="AL183" ca="1">INDEX(ElementMultiplier, BL183, P183)*100/N183</f>
        <v>1.1061946902654867</v>
      </c>
      <c r="AM183" s="14">
        <f t="shared" ca="1" si="67"/>
        <v>5</v>
      </c>
      <c r="AN183" s="18">
        <f t="shared" ca="1" si="80"/>
        <v>70.5</v>
      </c>
      <c r="AO183" s="18">
        <f t="shared" ca="1" si="81"/>
        <v>54</v>
      </c>
      <c r="AP183" s="18">
        <f t="shared" ca="1" si="82"/>
        <v>200</v>
      </c>
      <c r="AQ183" s="18">
        <f t="shared" ca="1" si="83"/>
        <v>113</v>
      </c>
      <c r="AR183" s="18">
        <f t="shared" ca="1" si="84"/>
        <v>110</v>
      </c>
      <c r="AS183">
        <f t="shared" ca="1" si="85"/>
        <v>1</v>
      </c>
      <c r="AT183" cm="1">
        <f t="array" aca="1" ref="AT183" ca="1">IF(AS183=AS182, AT182, INDEX(Parties[Opponent ID], AS183))</f>
        <v>12</v>
      </c>
      <c r="AU183" t="str" cm="1">
        <f t="array" aca="1" ref="AU183" ca="1">IF(AT183=AT182,AU182, INDEX(Monsters[Name], AT183))</f>
        <v>Gmooose</v>
      </c>
      <c r="AV183" cm="1">
        <f t="array" aca="1" ref="AV183" ca="1">IF(AND($AS183=$AS182, $CD182=""), BY182, INDEX(Monsters[Health], $AT183))</f>
        <v>60</v>
      </c>
      <c r="AW183" cm="1">
        <f t="array" aca="1" ref="AW183" ca="1">IF(AND($AS183=$AS182, $CD182=""), BZ182, INDEX(Monsters[Stamina], $AT183))</f>
        <v>117</v>
      </c>
      <c r="AX183" s="18" cm="1">
        <f t="array" aca="1" ref="AX183" ca="1">IF(AND($AS183=$AS182, $CD182=""), CA182, INDEX(Monsters[Attack], $AT183))</f>
        <v>70</v>
      </c>
      <c r="AY183" s="18" cm="1">
        <f t="array" aca="1" ref="AY183" ca="1">IF(AND($AS183=$AS182, $CD182=""), CB182, INDEX(Monsters[Defense], $AT183))</f>
        <v>186</v>
      </c>
      <c r="AZ183" s="18" cm="1">
        <f t="array" aca="1" ref="AZ183" ca="1">IF(AND($AS183=$AS182, $CD182=""), CC182, INDEX(Monsters[Luck], $AT183))</f>
        <v>100</v>
      </c>
      <c r="BA183" cm="1">
        <f t="array" aca="1" ref="BA183" ca="1">IF(AT183=AT182, BA182, MATCH(INDEX(Monsters[Element], AT183), Elements, 0))</f>
        <v>4</v>
      </c>
      <c r="BB183" s="4" cm="1">
        <f t="array" aca="1" ref="BB183" ca="1">INDEX(Monsters[Chance to Use 2], AT183)</f>
        <v>0.19999999999999996</v>
      </c>
      <c r="BC183" cm="1">
        <f t="array" aca="1" ref="BC183" ca="1">INDEX(Monsters[Ability 1 ID], AT183)</f>
        <v>3</v>
      </c>
      <c r="BD183" cm="1">
        <f t="array" aca="1" ref="BD183" ca="1">INDEX(Monsters[Ability 2 ID], AT183)</f>
        <v>2</v>
      </c>
      <c r="BE183" cm="1">
        <f t="array" aca="1" ref="BE183" ca="1">INDEX(Abilities[Stamina Cost], BC183)</f>
        <v>3</v>
      </c>
      <c r="BF183" cm="1">
        <f t="array" aca="1" ref="BF183" ca="1">INDEX(Abilities[Stamina Cost], BD183)</f>
        <v>3</v>
      </c>
      <c r="BG183">
        <f t="shared" ca="1" si="86"/>
        <v>1</v>
      </c>
      <c r="BH183">
        <f t="shared" ca="1" si="87"/>
        <v>3</v>
      </c>
      <c r="BI183">
        <f t="shared" ca="1" si="88"/>
        <v>3</v>
      </c>
      <c r="BJ183">
        <f t="shared" ca="1" si="89"/>
        <v>1</v>
      </c>
      <c r="BK183">
        <f t="shared" ca="1" si="90"/>
        <v>3</v>
      </c>
      <c r="BL183" s="18" cm="1">
        <f t="array" aca="1" ref="BL183" ca="1">INDEX(Abilities[Element ID], $BK183)</f>
        <v>4</v>
      </c>
      <c r="BM183" s="18" cm="1">
        <f t="array" aca="1" ref="BM183" ca="1">INDEX(Abilities[Stamina Cost], $BK183)</f>
        <v>3</v>
      </c>
      <c r="BN183" s="18" cm="1">
        <f t="array" aca="1" ref="BN183" ca="1">INDEX(Abilities[Min Damage], $BK183)</f>
        <v>4</v>
      </c>
      <c r="BO183" s="18" cm="1">
        <f t="array" aca="1" ref="BO183" ca="1">INDEX(Abilities[Max Damage], $BK183)</f>
        <v>8</v>
      </c>
      <c r="BP183" s="14">
        <f t="shared" ca="1" si="91"/>
        <v>4.9819692152259227</v>
      </c>
      <c r="BQ183" t="str" cm="1">
        <f t="array" aca="1" ref="BQ183" ca="1">INDEX(Abilities[Special Effect], BK183)</f>
        <v>Fortify</v>
      </c>
      <c r="BR183" t="b" cm="1">
        <f t="array" aca="1" ref="BR183" ca="1">RAND() &lt;INDEX(Abilities[Effect Chance], BK183)*AZ183/100</f>
        <v>1</v>
      </c>
      <c r="BS183" t="str">
        <f t="shared" ca="1" si="92"/>
        <v>Fortify</v>
      </c>
      <c r="BT183" s="14">
        <f t="shared" ca="1" si="93"/>
        <v>4.9819692152259227</v>
      </c>
      <c r="BU183" t="b">
        <f t="shared" ca="1" si="94"/>
        <v>0</v>
      </c>
      <c r="BV183" t="b">
        <f ca="1">AND(BU183, AS183=COUNTA(Parties[Opponent Party]))</f>
        <v>0</v>
      </c>
      <c r="BW183" s="14" cm="1">
        <f t="array" aca="1" ref="BW183" ca="1">INDEX(ElementMultiplier, AA183, BA183)*100/AY183</f>
        <v>0.80645161290322576</v>
      </c>
      <c r="BX183" s="18">
        <f t="shared" ca="1" si="68"/>
        <v>11</v>
      </c>
      <c r="BY183" s="18">
        <f t="shared" ca="1" si="69"/>
        <v>49</v>
      </c>
      <c r="BZ183" s="18">
        <f t="shared" ca="1" si="95"/>
        <v>114</v>
      </c>
      <c r="CA183" s="18">
        <f t="shared" ca="1" si="96"/>
        <v>70</v>
      </c>
      <c r="CB183" s="18">
        <f t="shared" ca="1" si="97"/>
        <v>205</v>
      </c>
      <c r="CC183" s="18">
        <f t="shared" ca="1" si="98"/>
        <v>100</v>
      </c>
      <c r="CD183" t="str">
        <f t="shared" ca="1" si="99"/>
        <v/>
      </c>
    </row>
    <row r="184" spans="8:82" x14ac:dyDescent="0.25">
      <c r="H184">
        <f t="shared" ca="1" si="70"/>
        <v>1</v>
      </c>
      <c r="I184" cm="1">
        <f t="array" aca="1" ref="I184" ca="1">IF(H184=H183, I183, INDEX(Parties[Player ID], H184))</f>
        <v>5</v>
      </c>
      <c r="J184" t="str" cm="1">
        <f t="array" aca="1" ref="J184" ca="1">IF(I184=I183,J183, INDEX(Monsters[Name], I184))</f>
        <v>Gunome</v>
      </c>
      <c r="K184" cm="1">
        <f t="array" aca="1" ref="K184" ca="1">IF(AND($H184=$H183, CD183=""), AN183, INDEX(Monsters[Health], $I184))</f>
        <v>70.5</v>
      </c>
      <c r="L184" cm="1">
        <f t="array" aca="1" ref="L184" ca="1">IF(AND($H184=$H183, $CD183=""), AO183, INDEX(Monsters[Stamina], $I184))</f>
        <v>54</v>
      </c>
      <c r="M184" s="18" cm="1">
        <f t="array" aca="1" ref="M184" ca="1">IF(AND($H184=$H183, $CD183=""), AP183, INDEX(Monsters[Attack], $I184))</f>
        <v>200</v>
      </c>
      <c r="N184" s="18" cm="1">
        <f t="array" aca="1" ref="N184" ca="1">IF(AND($H184=$H183, $CD183=""), AQ183, INDEX(Monsters[Defense], $I184))</f>
        <v>113</v>
      </c>
      <c r="O184" s="18" cm="1">
        <f t="array" aca="1" ref="O184" ca="1">IF(AND($H184=$H183, $CD183=""), AR183, INDEX(Monsters[Luck], $I184))</f>
        <v>110</v>
      </c>
      <c r="P184" cm="1">
        <f t="array" aca="1" ref="P184" ca="1">IF(I184=I183, P183, MATCH(INDEX(Monsters[Element], I184), Elements, 0))</f>
        <v>5</v>
      </c>
      <c r="Q184" s="4" cm="1">
        <f t="array" aca="1" ref="Q184" ca="1">INDEX(Monsters[Chance to Use 2], I184)</f>
        <v>0.4</v>
      </c>
      <c r="R184" cm="1">
        <f t="array" aca="1" ref="R184" ca="1">INDEX(Monsters[Ability 1 ID], I184)</f>
        <v>9</v>
      </c>
      <c r="S184" cm="1">
        <f t="array" aca="1" ref="S184" ca="1">INDEX(Monsters[Ability 2 ID], I184)</f>
        <v>10</v>
      </c>
      <c r="T184" cm="1">
        <f t="array" aca="1" ref="T184" ca="1">INDEX(Abilities[Stamina Cost], R184)</f>
        <v>5</v>
      </c>
      <c r="U184" cm="1">
        <f t="array" aca="1" ref="U184" ca="1">INDEX(Abilities[Stamina Cost], S184)</f>
        <v>12</v>
      </c>
      <c r="V184">
        <f t="shared" ca="1" si="71"/>
        <v>1</v>
      </c>
      <c r="W184">
        <f t="shared" ca="1" si="72"/>
        <v>5</v>
      </c>
      <c r="X184">
        <f t="shared" ca="1" si="73"/>
        <v>12</v>
      </c>
      <c r="Y184">
        <f t="shared" ca="1" si="74"/>
        <v>2</v>
      </c>
      <c r="Z184">
        <f t="shared" ca="1" si="75"/>
        <v>10</v>
      </c>
      <c r="AA184" s="18" cm="1">
        <f t="array" aca="1" ref="AA184" ca="1">INDEX(Abilities[Element ID], $Z184)</f>
        <v>5</v>
      </c>
      <c r="AB184" s="18" cm="1">
        <f t="array" aca="1" ref="AB184" ca="1">INDEX(Abilities[Stamina Cost], $Z184)</f>
        <v>12</v>
      </c>
      <c r="AC184" s="18" cm="1">
        <f t="array" aca="1" ref="AC184" ca="1">INDEX(Abilities[Min Damage], $Z184)</f>
        <v>4</v>
      </c>
      <c r="AD184" s="18" cm="1">
        <f t="array" aca="1" ref="AD184" ca="1">INDEX(Abilities[Max Damage], $Z184)</f>
        <v>10</v>
      </c>
      <c r="AE184" s="14">
        <f t="shared" ca="1" si="76"/>
        <v>12.961920006619451</v>
      </c>
      <c r="AF184" t="str" cm="1">
        <f t="array" aca="1" ref="AF184" ca="1">INDEX(Abilities[Special Effect], Z184)</f>
        <v>Focus</v>
      </c>
      <c r="AG184" t="b" cm="1">
        <f t="array" aca="1" ref="AG184" ca="1">RAND() &lt;INDEX(Abilities[Effect Chance], Z184)*O184/100</f>
        <v>0</v>
      </c>
      <c r="AH184" t="str">
        <f t="shared" ca="1" si="77"/>
        <v/>
      </c>
      <c r="AI184" s="14">
        <f t="shared" ca="1" si="78"/>
        <v>12.961920006619451</v>
      </c>
      <c r="AJ184" t="b">
        <f t="shared" ca="1" si="79"/>
        <v>0</v>
      </c>
      <c r="AK184" t="b">
        <f ca="1">AND(AJ184, H184=COUNTA(Parties[Player Party]))</f>
        <v>0</v>
      </c>
      <c r="AL184" s="14" cm="1">
        <f t="array" aca="1" ref="AL184" ca="1">INDEX(ElementMultiplier, BL184, P184)*100/N184</f>
        <v>0.88495575221238942</v>
      </c>
      <c r="AM184" s="14">
        <f t="shared" ca="1" si="67"/>
        <v>7</v>
      </c>
      <c r="AN184" s="18">
        <f t="shared" ca="1" si="80"/>
        <v>63.5</v>
      </c>
      <c r="AO184" s="18">
        <f t="shared" ca="1" si="81"/>
        <v>42</v>
      </c>
      <c r="AP184" s="18">
        <f t="shared" ca="1" si="82"/>
        <v>200</v>
      </c>
      <c r="AQ184" s="18">
        <f t="shared" ca="1" si="83"/>
        <v>102</v>
      </c>
      <c r="AR184" s="18">
        <f t="shared" ca="1" si="84"/>
        <v>110</v>
      </c>
      <c r="AS184">
        <f t="shared" ca="1" si="85"/>
        <v>1</v>
      </c>
      <c r="AT184" cm="1">
        <f t="array" aca="1" ref="AT184" ca="1">IF(AS184=AS183, AT183, INDEX(Parties[Opponent ID], AS184))</f>
        <v>12</v>
      </c>
      <c r="AU184" t="str" cm="1">
        <f t="array" aca="1" ref="AU184" ca="1">IF(AT184=AT183,AU183, INDEX(Monsters[Name], AT184))</f>
        <v>Gmooose</v>
      </c>
      <c r="AV184" cm="1">
        <f t="array" aca="1" ref="AV184" ca="1">IF(AND($AS184=$AS183, $CD183=""), BY183, INDEX(Monsters[Health], $AT184))</f>
        <v>49</v>
      </c>
      <c r="AW184" cm="1">
        <f t="array" aca="1" ref="AW184" ca="1">IF(AND($AS184=$AS183, $CD183=""), BZ183, INDEX(Monsters[Stamina], $AT184))</f>
        <v>114</v>
      </c>
      <c r="AX184" s="18" cm="1">
        <f t="array" aca="1" ref="AX184" ca="1">IF(AND($AS184=$AS183, $CD183=""), CA183, INDEX(Monsters[Attack], $AT184))</f>
        <v>70</v>
      </c>
      <c r="AY184" s="18" cm="1">
        <f t="array" aca="1" ref="AY184" ca="1">IF(AND($AS184=$AS183, $CD183=""), CB183, INDEX(Monsters[Defense], $AT184))</f>
        <v>205</v>
      </c>
      <c r="AZ184" s="18" cm="1">
        <f t="array" aca="1" ref="AZ184" ca="1">IF(AND($AS184=$AS183, $CD183=""), CC183, INDEX(Monsters[Luck], $AT184))</f>
        <v>100</v>
      </c>
      <c r="BA184" cm="1">
        <f t="array" aca="1" ref="BA184" ca="1">IF(AT184=AT183, BA183, MATCH(INDEX(Monsters[Element], AT184), Elements, 0))</f>
        <v>4</v>
      </c>
      <c r="BB184" s="4" cm="1">
        <f t="array" aca="1" ref="BB184" ca="1">INDEX(Monsters[Chance to Use 2], AT184)</f>
        <v>0.19999999999999996</v>
      </c>
      <c r="BC184" cm="1">
        <f t="array" aca="1" ref="BC184" ca="1">INDEX(Monsters[Ability 1 ID], AT184)</f>
        <v>3</v>
      </c>
      <c r="BD184" cm="1">
        <f t="array" aca="1" ref="BD184" ca="1">INDEX(Monsters[Ability 2 ID], AT184)</f>
        <v>2</v>
      </c>
      <c r="BE184" cm="1">
        <f t="array" aca="1" ref="BE184" ca="1">INDEX(Abilities[Stamina Cost], BC184)</f>
        <v>3</v>
      </c>
      <c r="BF184" cm="1">
        <f t="array" aca="1" ref="BF184" ca="1">INDEX(Abilities[Stamina Cost], BD184)</f>
        <v>3</v>
      </c>
      <c r="BG184">
        <f t="shared" ca="1" si="86"/>
        <v>1</v>
      </c>
      <c r="BH184">
        <f t="shared" ca="1" si="87"/>
        <v>3</v>
      </c>
      <c r="BI184">
        <f t="shared" ca="1" si="88"/>
        <v>3</v>
      </c>
      <c r="BJ184">
        <f t="shared" ca="1" si="89"/>
        <v>2</v>
      </c>
      <c r="BK184">
        <f t="shared" ca="1" si="90"/>
        <v>2</v>
      </c>
      <c r="BL184" s="18" cm="1">
        <f t="array" aca="1" ref="BL184" ca="1">INDEX(Abilities[Element ID], $BK184)</f>
        <v>1</v>
      </c>
      <c r="BM184" s="18" cm="1">
        <f t="array" aca="1" ref="BM184" ca="1">INDEX(Abilities[Stamina Cost], $BK184)</f>
        <v>3</v>
      </c>
      <c r="BN184" s="18" cm="1">
        <f t="array" aca="1" ref="BN184" ca="1">INDEX(Abilities[Min Damage], $BK184)</f>
        <v>8</v>
      </c>
      <c r="BO184" s="18" cm="1">
        <f t="array" aca="1" ref="BO184" ca="1">INDEX(Abilities[Max Damage], $BK184)</f>
        <v>13</v>
      </c>
      <c r="BP184" s="14">
        <f t="shared" ca="1" si="91"/>
        <v>6.5576837837554081</v>
      </c>
      <c r="BQ184" t="str" cm="1">
        <f t="array" aca="1" ref="BQ184" ca="1">INDEX(Abilities[Special Effect], BK184)</f>
        <v>Sunder</v>
      </c>
      <c r="BR184" t="b" cm="1">
        <f t="array" aca="1" ref="BR184" ca="1">RAND() &lt;INDEX(Abilities[Effect Chance], BK184)*AZ184/100</f>
        <v>1</v>
      </c>
      <c r="BS184" t="str">
        <f t="shared" ca="1" si="92"/>
        <v>Sunder</v>
      </c>
      <c r="BT184" s="14">
        <f t="shared" ca="1" si="93"/>
        <v>6.5576837837554081</v>
      </c>
      <c r="BU184" t="b">
        <f t="shared" ca="1" si="94"/>
        <v>0</v>
      </c>
      <c r="BV184" t="b">
        <f ca="1">AND(BU184, AS184=COUNTA(Parties[Opponent Party]))</f>
        <v>0</v>
      </c>
      <c r="BW184" s="14" cm="1">
        <f t="array" aca="1" ref="BW184" ca="1">INDEX(ElementMultiplier, AA184, BA184)*100/AY184</f>
        <v>0.73170731707317072</v>
      </c>
      <c r="BX184" s="18">
        <f t="shared" ca="1" si="68"/>
        <v>9</v>
      </c>
      <c r="BY184" s="18">
        <f t="shared" ca="1" si="69"/>
        <v>40</v>
      </c>
      <c r="BZ184" s="18">
        <f t="shared" ca="1" si="95"/>
        <v>111</v>
      </c>
      <c r="CA184" s="18">
        <f t="shared" ca="1" si="96"/>
        <v>70</v>
      </c>
      <c r="CB184" s="18">
        <f t="shared" ca="1" si="97"/>
        <v>205</v>
      </c>
      <c r="CC184" s="18">
        <f t="shared" ca="1" si="98"/>
        <v>100</v>
      </c>
      <c r="CD184" t="str">
        <f t="shared" ca="1" si="99"/>
        <v/>
      </c>
    </row>
    <row r="185" spans="8:82" x14ac:dyDescent="0.25">
      <c r="H185">
        <f t="shared" ca="1" si="70"/>
        <v>1</v>
      </c>
      <c r="I185" cm="1">
        <f t="array" aca="1" ref="I185" ca="1">IF(H185=H184, I184, INDEX(Parties[Player ID], H185))</f>
        <v>5</v>
      </c>
      <c r="J185" t="str" cm="1">
        <f t="array" aca="1" ref="J185" ca="1">IF(I185=I184,J184, INDEX(Monsters[Name], I185))</f>
        <v>Gunome</v>
      </c>
      <c r="K185" cm="1">
        <f t="array" aca="1" ref="K185" ca="1">IF(AND($H185=$H184, CD184=""), AN184, INDEX(Monsters[Health], $I185))</f>
        <v>63.5</v>
      </c>
      <c r="L185" cm="1">
        <f t="array" aca="1" ref="L185" ca="1">IF(AND($H185=$H184, $CD184=""), AO184, INDEX(Monsters[Stamina], $I185))</f>
        <v>42</v>
      </c>
      <c r="M185" s="18" cm="1">
        <f t="array" aca="1" ref="M185" ca="1">IF(AND($H185=$H184, $CD184=""), AP184, INDEX(Monsters[Attack], $I185))</f>
        <v>200</v>
      </c>
      <c r="N185" s="18" cm="1">
        <f t="array" aca="1" ref="N185" ca="1">IF(AND($H185=$H184, $CD184=""), AQ184, INDEX(Monsters[Defense], $I185))</f>
        <v>102</v>
      </c>
      <c r="O185" s="18" cm="1">
        <f t="array" aca="1" ref="O185" ca="1">IF(AND($H185=$H184, $CD184=""), AR184, INDEX(Monsters[Luck], $I185))</f>
        <v>110</v>
      </c>
      <c r="P185" cm="1">
        <f t="array" aca="1" ref="P185" ca="1">IF(I185=I184, P184, MATCH(INDEX(Monsters[Element], I185), Elements, 0))</f>
        <v>5</v>
      </c>
      <c r="Q185" s="4" cm="1">
        <f t="array" aca="1" ref="Q185" ca="1">INDEX(Monsters[Chance to Use 2], I185)</f>
        <v>0.4</v>
      </c>
      <c r="R185" cm="1">
        <f t="array" aca="1" ref="R185" ca="1">INDEX(Monsters[Ability 1 ID], I185)</f>
        <v>9</v>
      </c>
      <c r="S185" cm="1">
        <f t="array" aca="1" ref="S185" ca="1">INDEX(Monsters[Ability 2 ID], I185)</f>
        <v>10</v>
      </c>
      <c r="T185" cm="1">
        <f t="array" aca="1" ref="T185" ca="1">INDEX(Abilities[Stamina Cost], R185)</f>
        <v>5</v>
      </c>
      <c r="U185" cm="1">
        <f t="array" aca="1" ref="U185" ca="1">INDEX(Abilities[Stamina Cost], S185)</f>
        <v>12</v>
      </c>
      <c r="V185">
        <f t="shared" ca="1" si="71"/>
        <v>1</v>
      </c>
      <c r="W185">
        <f t="shared" ca="1" si="72"/>
        <v>5</v>
      </c>
      <c r="X185">
        <f t="shared" ca="1" si="73"/>
        <v>12</v>
      </c>
      <c r="Y185">
        <f t="shared" ca="1" si="74"/>
        <v>2</v>
      </c>
      <c r="Z185">
        <f t="shared" ca="1" si="75"/>
        <v>10</v>
      </c>
      <c r="AA185" s="18" cm="1">
        <f t="array" aca="1" ref="AA185" ca="1">INDEX(Abilities[Element ID], $Z185)</f>
        <v>5</v>
      </c>
      <c r="AB185" s="18" cm="1">
        <f t="array" aca="1" ref="AB185" ca="1">INDEX(Abilities[Stamina Cost], $Z185)</f>
        <v>12</v>
      </c>
      <c r="AC185" s="18" cm="1">
        <f t="array" aca="1" ref="AC185" ca="1">INDEX(Abilities[Min Damage], $Z185)</f>
        <v>4</v>
      </c>
      <c r="AD185" s="18" cm="1">
        <f t="array" aca="1" ref="AD185" ca="1">INDEX(Abilities[Max Damage], $Z185)</f>
        <v>10</v>
      </c>
      <c r="AE185" s="14">
        <f t="shared" ca="1" si="76"/>
        <v>13.040879397249876</v>
      </c>
      <c r="AF185" t="str" cm="1">
        <f t="array" aca="1" ref="AF185" ca="1">INDEX(Abilities[Special Effect], Z185)</f>
        <v>Focus</v>
      </c>
      <c r="AG185" t="b" cm="1">
        <f t="array" aca="1" ref="AG185" ca="1">RAND() &lt;INDEX(Abilities[Effect Chance], Z185)*O185/100</f>
        <v>1</v>
      </c>
      <c r="AH185" t="str">
        <f t="shared" ca="1" si="77"/>
        <v>Focus</v>
      </c>
      <c r="AI185" s="14">
        <f t="shared" ca="1" si="78"/>
        <v>13.040879397249876</v>
      </c>
      <c r="AJ185" t="b">
        <f t="shared" ca="1" si="79"/>
        <v>0</v>
      </c>
      <c r="AK185" t="b">
        <f ca="1">AND(AJ185, H185=COUNTA(Parties[Player Party]))</f>
        <v>0</v>
      </c>
      <c r="AL185" s="14" cm="1">
        <f t="array" aca="1" ref="AL185" ca="1">INDEX(ElementMultiplier, BL185, P185)*100/N185</f>
        <v>1.2254901960784315</v>
      </c>
      <c r="AM185" s="14">
        <f t="shared" ca="1" si="67"/>
        <v>5</v>
      </c>
      <c r="AN185" s="18">
        <f t="shared" ca="1" si="80"/>
        <v>58.5</v>
      </c>
      <c r="AO185" s="18">
        <f t="shared" ca="1" si="81"/>
        <v>30</v>
      </c>
      <c r="AP185" s="18">
        <f t="shared" ca="1" si="82"/>
        <v>220</v>
      </c>
      <c r="AQ185" s="18">
        <f t="shared" ca="1" si="83"/>
        <v>102</v>
      </c>
      <c r="AR185" s="18">
        <f t="shared" ca="1" si="84"/>
        <v>110</v>
      </c>
      <c r="AS185">
        <f t="shared" ca="1" si="85"/>
        <v>1</v>
      </c>
      <c r="AT185" cm="1">
        <f t="array" aca="1" ref="AT185" ca="1">IF(AS185=AS184, AT184, INDEX(Parties[Opponent ID], AS185))</f>
        <v>12</v>
      </c>
      <c r="AU185" t="str" cm="1">
        <f t="array" aca="1" ref="AU185" ca="1">IF(AT185=AT184,AU184, INDEX(Monsters[Name], AT185))</f>
        <v>Gmooose</v>
      </c>
      <c r="AV185" cm="1">
        <f t="array" aca="1" ref="AV185" ca="1">IF(AND($AS185=$AS184, $CD184=""), BY184, INDEX(Monsters[Health], $AT185))</f>
        <v>40</v>
      </c>
      <c r="AW185" cm="1">
        <f t="array" aca="1" ref="AW185" ca="1">IF(AND($AS185=$AS184, $CD184=""), BZ184, INDEX(Monsters[Stamina], $AT185))</f>
        <v>111</v>
      </c>
      <c r="AX185" s="18" cm="1">
        <f t="array" aca="1" ref="AX185" ca="1">IF(AND($AS185=$AS184, $CD184=""), CA184, INDEX(Monsters[Attack], $AT185))</f>
        <v>70</v>
      </c>
      <c r="AY185" s="18" cm="1">
        <f t="array" aca="1" ref="AY185" ca="1">IF(AND($AS185=$AS184, $CD184=""), CB184, INDEX(Monsters[Defense], $AT185))</f>
        <v>205</v>
      </c>
      <c r="AZ185" s="18" cm="1">
        <f t="array" aca="1" ref="AZ185" ca="1">IF(AND($AS185=$AS184, $CD184=""), CC184, INDEX(Monsters[Luck], $AT185))</f>
        <v>100</v>
      </c>
      <c r="BA185" cm="1">
        <f t="array" aca="1" ref="BA185" ca="1">IF(AT185=AT184, BA184, MATCH(INDEX(Monsters[Element], AT185), Elements, 0))</f>
        <v>4</v>
      </c>
      <c r="BB185" s="4" cm="1">
        <f t="array" aca="1" ref="BB185" ca="1">INDEX(Monsters[Chance to Use 2], AT185)</f>
        <v>0.19999999999999996</v>
      </c>
      <c r="BC185" cm="1">
        <f t="array" aca="1" ref="BC185" ca="1">INDEX(Monsters[Ability 1 ID], AT185)</f>
        <v>3</v>
      </c>
      <c r="BD185" cm="1">
        <f t="array" aca="1" ref="BD185" ca="1">INDEX(Monsters[Ability 2 ID], AT185)</f>
        <v>2</v>
      </c>
      <c r="BE185" cm="1">
        <f t="array" aca="1" ref="BE185" ca="1">INDEX(Abilities[Stamina Cost], BC185)</f>
        <v>3</v>
      </c>
      <c r="BF185" cm="1">
        <f t="array" aca="1" ref="BF185" ca="1">INDEX(Abilities[Stamina Cost], BD185)</f>
        <v>3</v>
      </c>
      <c r="BG185">
        <f t="shared" ca="1" si="86"/>
        <v>1</v>
      </c>
      <c r="BH185">
        <f t="shared" ca="1" si="87"/>
        <v>3</v>
      </c>
      <c r="BI185">
        <f t="shared" ca="1" si="88"/>
        <v>3</v>
      </c>
      <c r="BJ185">
        <f t="shared" ca="1" si="89"/>
        <v>1</v>
      </c>
      <c r="BK185">
        <f t="shared" ca="1" si="90"/>
        <v>3</v>
      </c>
      <c r="BL185" s="18" cm="1">
        <f t="array" aca="1" ref="BL185" ca="1">INDEX(Abilities[Element ID], $BK185)</f>
        <v>4</v>
      </c>
      <c r="BM185" s="18" cm="1">
        <f t="array" aca="1" ref="BM185" ca="1">INDEX(Abilities[Stamina Cost], $BK185)</f>
        <v>3</v>
      </c>
      <c r="BN185" s="18" cm="1">
        <f t="array" aca="1" ref="BN185" ca="1">INDEX(Abilities[Min Damage], $BK185)</f>
        <v>4</v>
      </c>
      <c r="BO185" s="18" cm="1">
        <f t="array" aca="1" ref="BO185" ca="1">INDEX(Abilities[Max Damage], $BK185)</f>
        <v>8</v>
      </c>
      <c r="BP185" s="14">
        <f t="shared" ca="1" si="91"/>
        <v>4.6863745219189958</v>
      </c>
      <c r="BQ185" t="str" cm="1">
        <f t="array" aca="1" ref="BQ185" ca="1">INDEX(Abilities[Special Effect], BK185)</f>
        <v>Fortify</v>
      </c>
      <c r="BR185" t="b" cm="1">
        <f t="array" aca="1" ref="BR185" ca="1">RAND() &lt;INDEX(Abilities[Effect Chance], BK185)*AZ185/100</f>
        <v>1</v>
      </c>
      <c r="BS185" t="str">
        <f t="shared" ca="1" si="92"/>
        <v>Fortify</v>
      </c>
      <c r="BT185" s="14">
        <f t="shared" ca="1" si="93"/>
        <v>4.6863745219189958</v>
      </c>
      <c r="BU185" t="b">
        <f t="shared" ca="1" si="94"/>
        <v>0</v>
      </c>
      <c r="BV185" t="b">
        <f ca="1">AND(BU185, AS185=COUNTA(Parties[Opponent Party]))</f>
        <v>0</v>
      </c>
      <c r="BW185" s="14" cm="1">
        <f t="array" aca="1" ref="BW185" ca="1">INDEX(ElementMultiplier, AA185, BA185)*100/AY185</f>
        <v>0.73170731707317072</v>
      </c>
      <c r="BX185" s="18">
        <f t="shared" ca="1" si="68"/>
        <v>10</v>
      </c>
      <c r="BY185" s="18">
        <f t="shared" ca="1" si="69"/>
        <v>30</v>
      </c>
      <c r="BZ185" s="18">
        <f t="shared" ca="1" si="95"/>
        <v>108</v>
      </c>
      <c r="CA185" s="18">
        <f t="shared" ca="1" si="96"/>
        <v>70</v>
      </c>
      <c r="CB185" s="18">
        <f t="shared" ca="1" si="97"/>
        <v>226</v>
      </c>
      <c r="CC185" s="18">
        <f t="shared" ca="1" si="98"/>
        <v>100</v>
      </c>
      <c r="CD185" t="str">
        <f t="shared" ca="1" si="99"/>
        <v/>
      </c>
    </row>
    <row r="186" spans="8:82" x14ac:dyDescent="0.25">
      <c r="H186">
        <f t="shared" ca="1" si="70"/>
        <v>1</v>
      </c>
      <c r="I186" cm="1">
        <f t="array" aca="1" ref="I186" ca="1">IF(H186=H185, I185, INDEX(Parties[Player ID], H186))</f>
        <v>5</v>
      </c>
      <c r="J186" t="str" cm="1">
        <f t="array" aca="1" ref="J186" ca="1">IF(I186=I185,J185, INDEX(Monsters[Name], I186))</f>
        <v>Gunome</v>
      </c>
      <c r="K186" cm="1">
        <f t="array" aca="1" ref="K186" ca="1">IF(AND($H186=$H185, CD185=""), AN185, INDEX(Monsters[Health], $I186))</f>
        <v>58.5</v>
      </c>
      <c r="L186" cm="1">
        <f t="array" aca="1" ref="L186" ca="1">IF(AND($H186=$H185, $CD185=""), AO185, INDEX(Monsters[Stamina], $I186))</f>
        <v>30</v>
      </c>
      <c r="M186" s="18" cm="1">
        <f t="array" aca="1" ref="M186" ca="1">IF(AND($H186=$H185, $CD185=""), AP185, INDEX(Monsters[Attack], $I186))</f>
        <v>220</v>
      </c>
      <c r="N186" s="18" cm="1">
        <f t="array" aca="1" ref="N186" ca="1">IF(AND($H186=$H185, $CD185=""), AQ185, INDEX(Monsters[Defense], $I186))</f>
        <v>102</v>
      </c>
      <c r="O186" s="18" cm="1">
        <f t="array" aca="1" ref="O186" ca="1">IF(AND($H186=$H185, $CD185=""), AR185, INDEX(Monsters[Luck], $I186))</f>
        <v>110</v>
      </c>
      <c r="P186" cm="1">
        <f t="array" aca="1" ref="P186" ca="1">IF(I186=I185, P185, MATCH(INDEX(Monsters[Element], I186), Elements, 0))</f>
        <v>5</v>
      </c>
      <c r="Q186" s="4" cm="1">
        <f t="array" aca="1" ref="Q186" ca="1">INDEX(Monsters[Chance to Use 2], I186)</f>
        <v>0.4</v>
      </c>
      <c r="R186" cm="1">
        <f t="array" aca="1" ref="R186" ca="1">INDEX(Monsters[Ability 1 ID], I186)</f>
        <v>9</v>
      </c>
      <c r="S186" cm="1">
        <f t="array" aca="1" ref="S186" ca="1">INDEX(Monsters[Ability 2 ID], I186)</f>
        <v>10</v>
      </c>
      <c r="T186" cm="1">
        <f t="array" aca="1" ref="T186" ca="1">INDEX(Abilities[Stamina Cost], R186)</f>
        <v>5</v>
      </c>
      <c r="U186" cm="1">
        <f t="array" aca="1" ref="U186" ca="1">INDEX(Abilities[Stamina Cost], S186)</f>
        <v>12</v>
      </c>
      <c r="V186">
        <f t="shared" ca="1" si="71"/>
        <v>1</v>
      </c>
      <c r="W186">
        <f t="shared" ca="1" si="72"/>
        <v>5</v>
      </c>
      <c r="X186">
        <f t="shared" ca="1" si="73"/>
        <v>12</v>
      </c>
      <c r="Y186">
        <f t="shared" ca="1" si="74"/>
        <v>1</v>
      </c>
      <c r="Z186">
        <f t="shared" ca="1" si="75"/>
        <v>9</v>
      </c>
      <c r="AA186" s="18" cm="1">
        <f t="array" aca="1" ref="AA186" ca="1">INDEX(Abilities[Element ID], $Z186)</f>
        <v>5</v>
      </c>
      <c r="AB186" s="18" cm="1">
        <f t="array" aca="1" ref="AB186" ca="1">INDEX(Abilities[Stamina Cost], $Z186)</f>
        <v>5</v>
      </c>
      <c r="AC186" s="18" cm="1">
        <f t="array" aca="1" ref="AC186" ca="1">INDEX(Abilities[Min Damage], $Z186)</f>
        <v>11</v>
      </c>
      <c r="AD186" s="18" cm="1">
        <f t="array" aca="1" ref="AD186" ca="1">INDEX(Abilities[Max Damage], $Z186)</f>
        <v>16</v>
      </c>
      <c r="AE186" s="14">
        <f t="shared" ca="1" si="76"/>
        <v>27.799345928822664</v>
      </c>
      <c r="AF186" t="str" cm="1">
        <f t="array" aca="1" ref="AF186" ca="1">INDEX(Abilities[Special Effect], Z186)</f>
        <v>Vampire</v>
      </c>
      <c r="AG186" t="b" cm="1">
        <f t="array" aca="1" ref="AG186" ca="1">RAND() &lt;INDEX(Abilities[Effect Chance], Z186)*O186/100</f>
        <v>1</v>
      </c>
      <c r="AH186" t="str">
        <f t="shared" ca="1" si="77"/>
        <v>Vampire</v>
      </c>
      <c r="AI186" s="14">
        <f t="shared" ca="1" si="78"/>
        <v>27.799345928822664</v>
      </c>
      <c r="AJ186" t="b">
        <f t="shared" ca="1" si="79"/>
        <v>0</v>
      </c>
      <c r="AK186" t="b">
        <f ca="1">AND(AJ186, H186=COUNTA(Parties[Player Party]))</f>
        <v>0</v>
      </c>
      <c r="AL186" s="14" cm="1">
        <f t="array" aca="1" ref="AL186" ca="1">INDEX(ElementMultiplier, BL186, P186)*100/N186</f>
        <v>1.2254901960784315</v>
      </c>
      <c r="AM186" s="14">
        <f t="shared" ca="1" si="67"/>
        <v>5</v>
      </c>
      <c r="AN186" s="18">
        <f t="shared" ca="1" si="80"/>
        <v>62.5</v>
      </c>
      <c r="AO186" s="18">
        <f t="shared" ca="1" si="81"/>
        <v>25</v>
      </c>
      <c r="AP186" s="18">
        <f t="shared" ca="1" si="82"/>
        <v>220</v>
      </c>
      <c r="AQ186" s="18">
        <f t="shared" ca="1" si="83"/>
        <v>102</v>
      </c>
      <c r="AR186" s="18">
        <f t="shared" ca="1" si="84"/>
        <v>110</v>
      </c>
      <c r="AS186">
        <f t="shared" ca="1" si="85"/>
        <v>1</v>
      </c>
      <c r="AT186" cm="1">
        <f t="array" aca="1" ref="AT186" ca="1">IF(AS186=AS185, AT185, INDEX(Parties[Opponent ID], AS186))</f>
        <v>12</v>
      </c>
      <c r="AU186" t="str" cm="1">
        <f t="array" aca="1" ref="AU186" ca="1">IF(AT186=AT185,AU185, INDEX(Monsters[Name], AT186))</f>
        <v>Gmooose</v>
      </c>
      <c r="AV186" cm="1">
        <f t="array" aca="1" ref="AV186" ca="1">IF(AND($AS186=$AS185, $CD185=""), BY185, INDEX(Monsters[Health], $AT186))</f>
        <v>30</v>
      </c>
      <c r="AW186" cm="1">
        <f t="array" aca="1" ref="AW186" ca="1">IF(AND($AS186=$AS185, $CD185=""), BZ185, INDEX(Monsters[Stamina], $AT186))</f>
        <v>108</v>
      </c>
      <c r="AX186" s="18" cm="1">
        <f t="array" aca="1" ref="AX186" ca="1">IF(AND($AS186=$AS185, $CD185=""), CA185, INDEX(Monsters[Attack], $AT186))</f>
        <v>70</v>
      </c>
      <c r="AY186" s="18" cm="1">
        <f t="array" aca="1" ref="AY186" ca="1">IF(AND($AS186=$AS185, $CD185=""), CB185, INDEX(Monsters[Defense], $AT186))</f>
        <v>226</v>
      </c>
      <c r="AZ186" s="18" cm="1">
        <f t="array" aca="1" ref="AZ186" ca="1">IF(AND($AS186=$AS185, $CD185=""), CC185, INDEX(Monsters[Luck], $AT186))</f>
        <v>100</v>
      </c>
      <c r="BA186" cm="1">
        <f t="array" aca="1" ref="BA186" ca="1">IF(AT186=AT185, BA185, MATCH(INDEX(Monsters[Element], AT186), Elements, 0))</f>
        <v>4</v>
      </c>
      <c r="BB186" s="4" cm="1">
        <f t="array" aca="1" ref="BB186" ca="1">INDEX(Monsters[Chance to Use 2], AT186)</f>
        <v>0.19999999999999996</v>
      </c>
      <c r="BC186" cm="1">
        <f t="array" aca="1" ref="BC186" ca="1">INDEX(Monsters[Ability 1 ID], AT186)</f>
        <v>3</v>
      </c>
      <c r="BD186" cm="1">
        <f t="array" aca="1" ref="BD186" ca="1">INDEX(Monsters[Ability 2 ID], AT186)</f>
        <v>2</v>
      </c>
      <c r="BE186" cm="1">
        <f t="array" aca="1" ref="BE186" ca="1">INDEX(Abilities[Stamina Cost], BC186)</f>
        <v>3</v>
      </c>
      <c r="BF186" cm="1">
        <f t="array" aca="1" ref="BF186" ca="1">INDEX(Abilities[Stamina Cost], BD186)</f>
        <v>3</v>
      </c>
      <c r="BG186">
        <f t="shared" ca="1" si="86"/>
        <v>1</v>
      </c>
      <c r="BH186">
        <f t="shared" ca="1" si="87"/>
        <v>3</v>
      </c>
      <c r="BI186">
        <f t="shared" ca="1" si="88"/>
        <v>3</v>
      </c>
      <c r="BJ186">
        <f t="shared" ca="1" si="89"/>
        <v>1</v>
      </c>
      <c r="BK186">
        <f t="shared" ca="1" si="90"/>
        <v>3</v>
      </c>
      <c r="BL186" s="18" cm="1">
        <f t="array" aca="1" ref="BL186" ca="1">INDEX(Abilities[Element ID], $BK186)</f>
        <v>4</v>
      </c>
      <c r="BM186" s="18" cm="1">
        <f t="array" aca="1" ref="BM186" ca="1">INDEX(Abilities[Stamina Cost], $BK186)</f>
        <v>3</v>
      </c>
      <c r="BN186" s="18" cm="1">
        <f t="array" aca="1" ref="BN186" ca="1">INDEX(Abilities[Min Damage], $BK186)</f>
        <v>4</v>
      </c>
      <c r="BO186" s="18" cm="1">
        <f t="array" aca="1" ref="BO186" ca="1">INDEX(Abilities[Max Damage], $BK186)</f>
        <v>8</v>
      </c>
      <c r="BP186" s="14">
        <f t="shared" ca="1" si="91"/>
        <v>4.5079850246466613</v>
      </c>
      <c r="BQ186" t="str" cm="1">
        <f t="array" aca="1" ref="BQ186" ca="1">INDEX(Abilities[Special Effect], BK186)</f>
        <v>Fortify</v>
      </c>
      <c r="BR186" t="b" cm="1">
        <f t="array" aca="1" ref="BR186" ca="1">RAND() &lt;INDEX(Abilities[Effect Chance], BK186)*AZ186/100</f>
        <v>1</v>
      </c>
      <c r="BS186" t="str">
        <f t="shared" ca="1" si="92"/>
        <v>Fortify</v>
      </c>
      <c r="BT186" s="14">
        <f t="shared" ca="1" si="93"/>
        <v>4.5079850246466613</v>
      </c>
      <c r="BU186" t="b">
        <f t="shared" ca="1" si="94"/>
        <v>0</v>
      </c>
      <c r="BV186" t="b">
        <f ca="1">AND(BU186, AS186=COUNTA(Parties[Opponent Party]))</f>
        <v>0</v>
      </c>
      <c r="BW186" s="14" cm="1">
        <f t="array" aca="1" ref="BW186" ca="1">INDEX(ElementMultiplier, AA186, BA186)*100/AY186</f>
        <v>0.66371681415929207</v>
      </c>
      <c r="BX186" s="18">
        <f t="shared" ca="1" si="68"/>
        <v>18</v>
      </c>
      <c r="BY186" s="18">
        <f t="shared" ca="1" si="69"/>
        <v>12</v>
      </c>
      <c r="BZ186" s="18">
        <f t="shared" ca="1" si="95"/>
        <v>105</v>
      </c>
      <c r="CA186" s="18">
        <f t="shared" ca="1" si="96"/>
        <v>70</v>
      </c>
      <c r="CB186" s="18">
        <f t="shared" ca="1" si="97"/>
        <v>249</v>
      </c>
      <c r="CC186" s="18">
        <f t="shared" ca="1" si="98"/>
        <v>100</v>
      </c>
      <c r="CD186" t="str">
        <f t="shared" ca="1" si="99"/>
        <v/>
      </c>
    </row>
    <row r="187" spans="8:82" x14ac:dyDescent="0.25">
      <c r="H187">
        <f t="shared" ca="1" si="70"/>
        <v>1</v>
      </c>
      <c r="I187" cm="1">
        <f t="array" aca="1" ref="I187" ca="1">IF(H187=H186, I186, INDEX(Parties[Player ID], H187))</f>
        <v>5</v>
      </c>
      <c r="J187" t="str" cm="1">
        <f t="array" aca="1" ref="J187" ca="1">IF(I187=I186,J186, INDEX(Monsters[Name], I187))</f>
        <v>Gunome</v>
      </c>
      <c r="K187" cm="1">
        <f t="array" aca="1" ref="K187" ca="1">IF(AND($H187=$H186, CD186=""), AN186, INDEX(Monsters[Health], $I187))</f>
        <v>62.5</v>
      </c>
      <c r="L187" cm="1">
        <f t="array" aca="1" ref="L187" ca="1">IF(AND($H187=$H186, $CD186=""), AO186, INDEX(Monsters[Stamina], $I187))</f>
        <v>25</v>
      </c>
      <c r="M187" s="18" cm="1">
        <f t="array" aca="1" ref="M187" ca="1">IF(AND($H187=$H186, $CD186=""), AP186, INDEX(Monsters[Attack], $I187))</f>
        <v>220</v>
      </c>
      <c r="N187" s="18" cm="1">
        <f t="array" aca="1" ref="N187" ca="1">IF(AND($H187=$H186, $CD186=""), AQ186, INDEX(Monsters[Defense], $I187))</f>
        <v>102</v>
      </c>
      <c r="O187" s="18" cm="1">
        <f t="array" aca="1" ref="O187" ca="1">IF(AND($H187=$H186, $CD186=""), AR186, INDEX(Monsters[Luck], $I187))</f>
        <v>110</v>
      </c>
      <c r="P187" cm="1">
        <f t="array" aca="1" ref="P187" ca="1">IF(I187=I186, P186, MATCH(INDEX(Monsters[Element], I187), Elements, 0))</f>
        <v>5</v>
      </c>
      <c r="Q187" s="4" cm="1">
        <f t="array" aca="1" ref="Q187" ca="1">INDEX(Monsters[Chance to Use 2], I187)</f>
        <v>0.4</v>
      </c>
      <c r="R187" cm="1">
        <f t="array" aca="1" ref="R187" ca="1">INDEX(Monsters[Ability 1 ID], I187)</f>
        <v>9</v>
      </c>
      <c r="S187" cm="1">
        <f t="array" aca="1" ref="S187" ca="1">INDEX(Monsters[Ability 2 ID], I187)</f>
        <v>10</v>
      </c>
      <c r="T187" cm="1">
        <f t="array" aca="1" ref="T187" ca="1">INDEX(Abilities[Stamina Cost], R187)</f>
        <v>5</v>
      </c>
      <c r="U187" cm="1">
        <f t="array" aca="1" ref="U187" ca="1">INDEX(Abilities[Stamina Cost], S187)</f>
        <v>12</v>
      </c>
      <c r="V187">
        <f t="shared" ca="1" si="71"/>
        <v>1</v>
      </c>
      <c r="W187">
        <f t="shared" ca="1" si="72"/>
        <v>5</v>
      </c>
      <c r="X187">
        <f t="shared" ca="1" si="73"/>
        <v>12</v>
      </c>
      <c r="Y187">
        <f t="shared" ca="1" si="74"/>
        <v>1</v>
      </c>
      <c r="Z187">
        <f t="shared" ca="1" si="75"/>
        <v>9</v>
      </c>
      <c r="AA187" s="18" cm="1">
        <f t="array" aca="1" ref="AA187" ca="1">INDEX(Abilities[Element ID], $Z187)</f>
        <v>5</v>
      </c>
      <c r="AB187" s="18" cm="1">
        <f t="array" aca="1" ref="AB187" ca="1">INDEX(Abilities[Stamina Cost], $Z187)</f>
        <v>5</v>
      </c>
      <c r="AC187" s="18" cm="1">
        <f t="array" aca="1" ref="AC187" ca="1">INDEX(Abilities[Min Damage], $Z187)</f>
        <v>11</v>
      </c>
      <c r="AD187" s="18" cm="1">
        <f t="array" aca="1" ref="AD187" ca="1">INDEX(Abilities[Max Damage], $Z187)</f>
        <v>16</v>
      </c>
      <c r="AE187" s="14">
        <f t="shared" ca="1" si="76"/>
        <v>28.859553796493984</v>
      </c>
      <c r="AF187" t="str" cm="1">
        <f t="array" aca="1" ref="AF187" ca="1">INDEX(Abilities[Special Effect], Z187)</f>
        <v>Vampire</v>
      </c>
      <c r="AG187" t="b" cm="1">
        <f t="array" aca="1" ref="AG187" ca="1">RAND() &lt;INDEX(Abilities[Effect Chance], Z187)*O187/100</f>
        <v>1</v>
      </c>
      <c r="AH187" t="str">
        <f t="shared" ca="1" si="77"/>
        <v>Vampire</v>
      </c>
      <c r="AI187" s="14">
        <f t="shared" ca="1" si="78"/>
        <v>28.859553796493984</v>
      </c>
      <c r="AJ187" t="b">
        <f t="shared" ca="1" si="79"/>
        <v>0</v>
      </c>
      <c r="AK187" t="b">
        <f ca="1">AND(AJ187, H187=COUNTA(Parties[Player Party]))</f>
        <v>0</v>
      </c>
      <c r="AL187" s="14" cm="1">
        <f t="array" aca="1" ref="AL187" ca="1">INDEX(ElementMultiplier, BL187, P187)*100/N187</f>
        <v>0.98039215686274506</v>
      </c>
      <c r="AM187" s="14">
        <f t="shared" ca="1" si="67"/>
        <v>7</v>
      </c>
      <c r="AN187" s="18">
        <f t="shared" ca="1" si="80"/>
        <v>64</v>
      </c>
      <c r="AO187" s="18">
        <f t="shared" ca="1" si="81"/>
        <v>20</v>
      </c>
      <c r="AP187" s="18">
        <f t="shared" ca="1" si="82"/>
        <v>220</v>
      </c>
      <c r="AQ187" s="18">
        <f t="shared" ca="1" si="83"/>
        <v>92</v>
      </c>
      <c r="AR187" s="18">
        <f t="shared" ca="1" si="84"/>
        <v>110</v>
      </c>
      <c r="AS187">
        <f t="shared" ca="1" si="85"/>
        <v>1</v>
      </c>
      <c r="AT187" cm="1">
        <f t="array" aca="1" ref="AT187" ca="1">IF(AS187=AS186, AT186, INDEX(Parties[Opponent ID], AS187))</f>
        <v>12</v>
      </c>
      <c r="AU187" t="str" cm="1">
        <f t="array" aca="1" ref="AU187" ca="1">IF(AT187=AT186,AU186, INDEX(Monsters[Name], AT187))</f>
        <v>Gmooose</v>
      </c>
      <c r="AV187" cm="1">
        <f t="array" aca="1" ref="AV187" ca="1">IF(AND($AS187=$AS186, $CD186=""), BY186, INDEX(Monsters[Health], $AT187))</f>
        <v>12</v>
      </c>
      <c r="AW187" cm="1">
        <f t="array" aca="1" ref="AW187" ca="1">IF(AND($AS187=$AS186, $CD186=""), BZ186, INDEX(Monsters[Stamina], $AT187))</f>
        <v>105</v>
      </c>
      <c r="AX187" s="18" cm="1">
        <f t="array" aca="1" ref="AX187" ca="1">IF(AND($AS187=$AS186, $CD186=""), CA186, INDEX(Monsters[Attack], $AT187))</f>
        <v>70</v>
      </c>
      <c r="AY187" s="18" cm="1">
        <f t="array" aca="1" ref="AY187" ca="1">IF(AND($AS187=$AS186, $CD186=""), CB186, INDEX(Monsters[Defense], $AT187))</f>
        <v>249</v>
      </c>
      <c r="AZ187" s="18" cm="1">
        <f t="array" aca="1" ref="AZ187" ca="1">IF(AND($AS187=$AS186, $CD186=""), CC186, INDEX(Monsters[Luck], $AT187))</f>
        <v>100</v>
      </c>
      <c r="BA187" cm="1">
        <f t="array" aca="1" ref="BA187" ca="1">IF(AT187=AT186, BA186, MATCH(INDEX(Monsters[Element], AT187), Elements, 0))</f>
        <v>4</v>
      </c>
      <c r="BB187" s="4" cm="1">
        <f t="array" aca="1" ref="BB187" ca="1">INDEX(Monsters[Chance to Use 2], AT187)</f>
        <v>0.19999999999999996</v>
      </c>
      <c r="BC187" cm="1">
        <f t="array" aca="1" ref="BC187" ca="1">INDEX(Monsters[Ability 1 ID], AT187)</f>
        <v>3</v>
      </c>
      <c r="BD187" cm="1">
        <f t="array" aca="1" ref="BD187" ca="1">INDEX(Monsters[Ability 2 ID], AT187)</f>
        <v>2</v>
      </c>
      <c r="BE187" cm="1">
        <f t="array" aca="1" ref="BE187" ca="1">INDEX(Abilities[Stamina Cost], BC187)</f>
        <v>3</v>
      </c>
      <c r="BF187" cm="1">
        <f t="array" aca="1" ref="BF187" ca="1">INDEX(Abilities[Stamina Cost], BD187)</f>
        <v>3</v>
      </c>
      <c r="BG187">
        <f t="shared" ca="1" si="86"/>
        <v>1</v>
      </c>
      <c r="BH187">
        <f t="shared" ca="1" si="87"/>
        <v>3</v>
      </c>
      <c r="BI187">
        <f t="shared" ca="1" si="88"/>
        <v>3</v>
      </c>
      <c r="BJ187">
        <f t="shared" ca="1" si="89"/>
        <v>2</v>
      </c>
      <c r="BK187">
        <f t="shared" ca="1" si="90"/>
        <v>2</v>
      </c>
      <c r="BL187" s="18" cm="1">
        <f t="array" aca="1" ref="BL187" ca="1">INDEX(Abilities[Element ID], $BK187)</f>
        <v>1</v>
      </c>
      <c r="BM187" s="18" cm="1">
        <f t="array" aca="1" ref="BM187" ca="1">INDEX(Abilities[Stamina Cost], $BK187)</f>
        <v>3</v>
      </c>
      <c r="BN187" s="18" cm="1">
        <f t="array" aca="1" ref="BN187" ca="1">INDEX(Abilities[Min Damage], $BK187)</f>
        <v>8</v>
      </c>
      <c r="BO187" s="18" cm="1">
        <f t="array" aca="1" ref="BO187" ca="1">INDEX(Abilities[Max Damage], $BK187)</f>
        <v>13</v>
      </c>
      <c r="BP187" s="14">
        <f t="shared" ca="1" si="91"/>
        <v>7.2055595922255282</v>
      </c>
      <c r="BQ187" t="str" cm="1">
        <f t="array" aca="1" ref="BQ187" ca="1">INDEX(Abilities[Special Effect], BK187)</f>
        <v>Sunder</v>
      </c>
      <c r="BR187" t="b" cm="1">
        <f t="array" aca="1" ref="BR187" ca="1">RAND() &lt;INDEX(Abilities[Effect Chance], BK187)*AZ187/100</f>
        <v>1</v>
      </c>
      <c r="BS187" t="str">
        <f t="shared" ca="1" si="92"/>
        <v>Sunder</v>
      </c>
      <c r="BT187" s="14">
        <f t="shared" ca="1" si="93"/>
        <v>7.2055595922255282</v>
      </c>
      <c r="BU187" t="b">
        <f t="shared" ca="1" si="94"/>
        <v>1</v>
      </c>
      <c r="BV187" t="b">
        <f ca="1">AND(BU187, AS187=COUNTA(Parties[Opponent Party]))</f>
        <v>0</v>
      </c>
      <c r="BW187" s="14" cm="1">
        <f t="array" aca="1" ref="BW187" ca="1">INDEX(ElementMultiplier, AA187, BA187)*100/AY187</f>
        <v>0.60240963855421692</v>
      </c>
      <c r="BX187" s="18">
        <f t="shared" ca="1" si="68"/>
        <v>17</v>
      </c>
      <c r="BY187" s="18">
        <f t="shared" ca="1" si="69"/>
        <v>0</v>
      </c>
      <c r="BZ187" s="18">
        <f t="shared" ca="1" si="95"/>
        <v>102</v>
      </c>
      <c r="CA187" s="18">
        <f t="shared" ca="1" si="96"/>
        <v>70</v>
      </c>
      <c r="CB187" s="18">
        <f t="shared" ca="1" si="97"/>
        <v>249</v>
      </c>
      <c r="CC187" s="18">
        <f t="shared" ca="1" si="98"/>
        <v>100</v>
      </c>
      <c r="CD187" t="str">
        <f t="shared" ca="1" si="99"/>
        <v/>
      </c>
    </row>
    <row r="188" spans="8:82" x14ac:dyDescent="0.25">
      <c r="H188">
        <f t="shared" ca="1" si="70"/>
        <v>1</v>
      </c>
      <c r="I188" cm="1">
        <f t="array" aca="1" ref="I188" ca="1">IF(H188=H187, I187, INDEX(Parties[Player ID], H188))</f>
        <v>5</v>
      </c>
      <c r="J188" t="str" cm="1">
        <f t="array" aca="1" ref="J188" ca="1">IF(I188=I187,J187, INDEX(Monsters[Name], I188))</f>
        <v>Gunome</v>
      </c>
      <c r="K188" cm="1">
        <f t="array" aca="1" ref="K188" ca="1">IF(AND($H188=$H187, CD187=""), AN187, INDEX(Monsters[Health], $I188))</f>
        <v>64</v>
      </c>
      <c r="L188" cm="1">
        <f t="array" aca="1" ref="L188" ca="1">IF(AND($H188=$H187, $CD187=""), AO187, INDEX(Monsters[Stamina], $I188))</f>
        <v>20</v>
      </c>
      <c r="M188" s="18" cm="1">
        <f t="array" aca="1" ref="M188" ca="1">IF(AND($H188=$H187, $CD187=""), AP187, INDEX(Monsters[Attack], $I188))</f>
        <v>220</v>
      </c>
      <c r="N188" s="18" cm="1">
        <f t="array" aca="1" ref="N188" ca="1">IF(AND($H188=$H187, $CD187=""), AQ187, INDEX(Monsters[Defense], $I188))</f>
        <v>92</v>
      </c>
      <c r="O188" s="18" cm="1">
        <f t="array" aca="1" ref="O188" ca="1">IF(AND($H188=$H187, $CD187=""), AR187, INDEX(Monsters[Luck], $I188))</f>
        <v>110</v>
      </c>
      <c r="P188" cm="1">
        <f t="array" aca="1" ref="P188" ca="1">IF(I188=I187, P187, MATCH(INDEX(Monsters[Element], I188), Elements, 0))</f>
        <v>5</v>
      </c>
      <c r="Q188" s="4" cm="1">
        <f t="array" aca="1" ref="Q188" ca="1">INDEX(Monsters[Chance to Use 2], I188)</f>
        <v>0.4</v>
      </c>
      <c r="R188" cm="1">
        <f t="array" aca="1" ref="R188" ca="1">INDEX(Monsters[Ability 1 ID], I188)</f>
        <v>9</v>
      </c>
      <c r="S188" cm="1">
        <f t="array" aca="1" ref="S188" ca="1">INDEX(Monsters[Ability 2 ID], I188)</f>
        <v>10</v>
      </c>
      <c r="T188" cm="1">
        <f t="array" aca="1" ref="T188" ca="1">INDEX(Abilities[Stamina Cost], R188)</f>
        <v>5</v>
      </c>
      <c r="U188" cm="1">
        <f t="array" aca="1" ref="U188" ca="1">INDEX(Abilities[Stamina Cost], S188)</f>
        <v>12</v>
      </c>
      <c r="V188">
        <f t="shared" ca="1" si="71"/>
        <v>1</v>
      </c>
      <c r="W188">
        <f t="shared" ca="1" si="72"/>
        <v>5</v>
      </c>
      <c r="X188">
        <f t="shared" ca="1" si="73"/>
        <v>12</v>
      </c>
      <c r="Y188">
        <f t="shared" ca="1" si="74"/>
        <v>1</v>
      </c>
      <c r="Z188">
        <f t="shared" ca="1" si="75"/>
        <v>9</v>
      </c>
      <c r="AA188" s="18" cm="1">
        <f t="array" aca="1" ref="AA188" ca="1">INDEX(Abilities[Element ID], $Z188)</f>
        <v>5</v>
      </c>
      <c r="AB188" s="18" cm="1">
        <f t="array" aca="1" ref="AB188" ca="1">INDEX(Abilities[Stamina Cost], $Z188)</f>
        <v>5</v>
      </c>
      <c r="AC188" s="18" cm="1">
        <f t="array" aca="1" ref="AC188" ca="1">INDEX(Abilities[Min Damage], $Z188)</f>
        <v>11</v>
      </c>
      <c r="AD188" s="18" cm="1">
        <f t="array" aca="1" ref="AD188" ca="1">INDEX(Abilities[Max Damage], $Z188)</f>
        <v>16</v>
      </c>
      <c r="AE188" s="14">
        <f t="shared" ca="1" si="76"/>
        <v>30.561518349405816</v>
      </c>
      <c r="AF188" t="str" cm="1">
        <f t="array" aca="1" ref="AF188" ca="1">INDEX(Abilities[Special Effect], Z188)</f>
        <v>Vampire</v>
      </c>
      <c r="AG188" t="b" cm="1">
        <f t="array" aca="1" ref="AG188" ca="1">RAND() &lt;INDEX(Abilities[Effect Chance], Z188)*O188/100</f>
        <v>1</v>
      </c>
      <c r="AH188" t="str">
        <f t="shared" ca="1" si="77"/>
        <v>Vampire</v>
      </c>
      <c r="AI188" s="14">
        <f t="shared" ca="1" si="78"/>
        <v>30.561518349405816</v>
      </c>
      <c r="AJ188" t="b">
        <f t="shared" ca="1" si="79"/>
        <v>0</v>
      </c>
      <c r="AK188" t="b">
        <f ca="1">AND(AJ188, H188=COUNTA(Parties[Player Party]))</f>
        <v>0</v>
      </c>
      <c r="AL188" s="14" cm="1">
        <f t="array" aca="1" ref="AL188" ca="1">INDEX(ElementMultiplier, BL188, P188)*100/N188</f>
        <v>1.0869565217391304</v>
      </c>
      <c r="AM188" s="14">
        <f t="shared" ca="1" si="67"/>
        <v>10</v>
      </c>
      <c r="AN188" s="18">
        <f t="shared" ca="1" si="80"/>
        <v>69.5</v>
      </c>
      <c r="AO188" s="18">
        <f t="shared" ca="1" si="81"/>
        <v>15</v>
      </c>
      <c r="AP188" s="18">
        <f t="shared" ca="1" si="82"/>
        <v>220</v>
      </c>
      <c r="AQ188" s="18">
        <f t="shared" ca="1" si="83"/>
        <v>83</v>
      </c>
      <c r="AR188" s="18">
        <f t="shared" ca="1" si="84"/>
        <v>110</v>
      </c>
      <c r="AS188">
        <f t="shared" ca="1" si="85"/>
        <v>2</v>
      </c>
      <c r="AT188" cm="1">
        <f t="array" aca="1" ref="AT188" ca="1">IF(AS188=AS187, AT187, INDEX(Parties[Opponent ID], AS188))</f>
        <v>1</v>
      </c>
      <c r="AU188" t="str" cm="1">
        <f t="array" aca="1" ref="AU188" ca="1">IF(AT188=AT187,AU187, INDEX(Monsters[Name], AT188))</f>
        <v>Gnives</v>
      </c>
      <c r="AV188" cm="1">
        <f t="array" aca="1" ref="AV188" ca="1">IF(AND($AS188=$AS187, $CD187=""), BY187, INDEX(Monsters[Health], $AT188))</f>
        <v>80</v>
      </c>
      <c r="AW188" cm="1">
        <f t="array" aca="1" ref="AW188" ca="1">IF(AND($AS188=$AS187, $CD187=""), BZ187, INDEX(Monsters[Stamina], $AT188))</f>
        <v>145</v>
      </c>
      <c r="AX188" s="18" cm="1">
        <f t="array" aca="1" ref="AX188" ca="1">IF(AND($AS188=$AS187, $CD187=""), CA187, INDEX(Monsters[Attack], $AT188))</f>
        <v>105</v>
      </c>
      <c r="AY188" s="18" cm="1">
        <f t="array" aca="1" ref="AY188" ca="1">IF(AND($AS188=$AS187, $CD187=""), CB187, INDEX(Monsters[Defense], $AT188))</f>
        <v>100</v>
      </c>
      <c r="AZ188" s="18" cm="1">
        <f t="array" aca="1" ref="AZ188" ca="1">IF(AND($AS188=$AS187, $CD187=""), CC187, INDEX(Monsters[Luck], $AT188))</f>
        <v>100</v>
      </c>
      <c r="BA188" cm="1">
        <f t="array" aca="1" ref="BA188" ca="1">IF(AT188=AT187, BA187, MATCH(INDEX(Monsters[Element], AT188), Elements, 0))</f>
        <v>1</v>
      </c>
      <c r="BB188" s="4" cm="1">
        <f t="array" aca="1" ref="BB188" ca="1">INDEX(Monsters[Chance to Use 2], AT188)</f>
        <v>0.65</v>
      </c>
      <c r="BC188" cm="1">
        <f t="array" aca="1" ref="BC188" ca="1">INDEX(Monsters[Ability 1 ID], AT188)</f>
        <v>18</v>
      </c>
      <c r="BD188" cm="1">
        <f t="array" aca="1" ref="BD188" ca="1">INDEX(Monsters[Ability 2 ID], AT188)</f>
        <v>2</v>
      </c>
      <c r="BE188" cm="1">
        <f t="array" aca="1" ref="BE188" ca="1">INDEX(Abilities[Stamina Cost], BC188)</f>
        <v>25</v>
      </c>
      <c r="BF188" cm="1">
        <f t="array" aca="1" ref="BF188" ca="1">INDEX(Abilities[Stamina Cost], BD188)</f>
        <v>3</v>
      </c>
      <c r="BG188">
        <f t="shared" ca="1" si="86"/>
        <v>2</v>
      </c>
      <c r="BH188">
        <f t="shared" ca="1" si="87"/>
        <v>3</v>
      </c>
      <c r="BI188">
        <f t="shared" ca="1" si="88"/>
        <v>25</v>
      </c>
      <c r="BJ188">
        <f t="shared" ca="1" si="89"/>
        <v>2</v>
      </c>
      <c r="BK188">
        <f t="shared" ca="1" si="90"/>
        <v>2</v>
      </c>
      <c r="BL188" s="18" cm="1">
        <f t="array" aca="1" ref="BL188" ca="1">INDEX(Abilities[Element ID], $BK188)</f>
        <v>1</v>
      </c>
      <c r="BM188" s="18" cm="1">
        <f t="array" aca="1" ref="BM188" ca="1">INDEX(Abilities[Stamina Cost], $BK188)</f>
        <v>3</v>
      </c>
      <c r="BN188" s="18" cm="1">
        <f t="array" aca="1" ref="BN188" ca="1">INDEX(Abilities[Min Damage], $BK188)</f>
        <v>8</v>
      </c>
      <c r="BO188" s="18" cm="1">
        <f t="array" aca="1" ref="BO188" ca="1">INDEX(Abilities[Max Damage], $BK188)</f>
        <v>13</v>
      </c>
      <c r="BP188" s="14">
        <f t="shared" ca="1" si="91"/>
        <v>9.5817942335287025</v>
      </c>
      <c r="BQ188" t="str" cm="1">
        <f t="array" aca="1" ref="BQ188" ca="1">INDEX(Abilities[Special Effect], BK188)</f>
        <v>Sunder</v>
      </c>
      <c r="BR188" t="b" cm="1">
        <f t="array" aca="1" ref="BR188" ca="1">RAND() &lt;INDEX(Abilities[Effect Chance], BK188)*AZ188/100</f>
        <v>1</v>
      </c>
      <c r="BS188" t="str">
        <f t="shared" ca="1" si="92"/>
        <v>Sunder</v>
      </c>
      <c r="BT188" s="14">
        <f t="shared" ca="1" si="93"/>
        <v>9.5817942335287025</v>
      </c>
      <c r="BU188" t="b">
        <f t="shared" ca="1" si="94"/>
        <v>0</v>
      </c>
      <c r="BV188" t="b">
        <f ca="1">AND(BU188, AS188=COUNTA(Parties[Opponent Party]))</f>
        <v>0</v>
      </c>
      <c r="BW188" s="14" cm="1">
        <f t="array" aca="1" ref="BW188" ca="1">INDEX(ElementMultiplier, AA188, BA188)*100/AY188</f>
        <v>1</v>
      </c>
      <c r="BX188" s="18">
        <f t="shared" ca="1" si="68"/>
        <v>31</v>
      </c>
      <c r="BY188" s="18">
        <f t="shared" ca="1" si="69"/>
        <v>49</v>
      </c>
      <c r="BZ188" s="18">
        <f t="shared" ca="1" si="95"/>
        <v>142</v>
      </c>
      <c r="CA188" s="18">
        <f t="shared" ca="1" si="96"/>
        <v>105</v>
      </c>
      <c r="CB188" s="18">
        <f t="shared" ca="1" si="97"/>
        <v>100</v>
      </c>
      <c r="CC188" s="18">
        <f t="shared" ca="1" si="98"/>
        <v>100</v>
      </c>
      <c r="CD188" t="str">
        <f t="shared" ca="1" si="99"/>
        <v/>
      </c>
    </row>
    <row r="189" spans="8:82" x14ac:dyDescent="0.25">
      <c r="H189">
        <f t="shared" ca="1" si="70"/>
        <v>1</v>
      </c>
      <c r="I189" cm="1">
        <f t="array" aca="1" ref="I189" ca="1">IF(H189=H188, I188, INDEX(Parties[Player ID], H189))</f>
        <v>5</v>
      </c>
      <c r="J189" t="str" cm="1">
        <f t="array" aca="1" ref="J189" ca="1">IF(I189=I188,J188, INDEX(Monsters[Name], I189))</f>
        <v>Gunome</v>
      </c>
      <c r="K189" cm="1">
        <f t="array" aca="1" ref="K189" ca="1">IF(AND($H189=$H188, CD188=""), AN188, INDEX(Monsters[Health], $I189))</f>
        <v>69.5</v>
      </c>
      <c r="L189" cm="1">
        <f t="array" aca="1" ref="L189" ca="1">IF(AND($H189=$H188, $CD188=""), AO188, INDEX(Monsters[Stamina], $I189))</f>
        <v>15</v>
      </c>
      <c r="M189" s="18" cm="1">
        <f t="array" aca="1" ref="M189" ca="1">IF(AND($H189=$H188, $CD188=""), AP188, INDEX(Monsters[Attack], $I189))</f>
        <v>220</v>
      </c>
      <c r="N189" s="18" cm="1">
        <f t="array" aca="1" ref="N189" ca="1">IF(AND($H189=$H188, $CD188=""), AQ188, INDEX(Monsters[Defense], $I189))</f>
        <v>83</v>
      </c>
      <c r="O189" s="18" cm="1">
        <f t="array" aca="1" ref="O189" ca="1">IF(AND($H189=$H188, $CD188=""), AR188, INDEX(Monsters[Luck], $I189))</f>
        <v>110</v>
      </c>
      <c r="P189" cm="1">
        <f t="array" aca="1" ref="P189" ca="1">IF(I189=I188, P188, MATCH(INDEX(Monsters[Element], I189), Elements, 0))</f>
        <v>5</v>
      </c>
      <c r="Q189" s="4" cm="1">
        <f t="array" aca="1" ref="Q189" ca="1">INDEX(Monsters[Chance to Use 2], I189)</f>
        <v>0.4</v>
      </c>
      <c r="R189" cm="1">
        <f t="array" aca="1" ref="R189" ca="1">INDEX(Monsters[Ability 1 ID], I189)</f>
        <v>9</v>
      </c>
      <c r="S189" cm="1">
        <f t="array" aca="1" ref="S189" ca="1">INDEX(Monsters[Ability 2 ID], I189)</f>
        <v>10</v>
      </c>
      <c r="T189" cm="1">
        <f t="array" aca="1" ref="T189" ca="1">INDEX(Abilities[Stamina Cost], R189)</f>
        <v>5</v>
      </c>
      <c r="U189" cm="1">
        <f t="array" aca="1" ref="U189" ca="1">INDEX(Abilities[Stamina Cost], S189)</f>
        <v>12</v>
      </c>
      <c r="V189">
        <f t="shared" ca="1" si="71"/>
        <v>1</v>
      </c>
      <c r="W189">
        <f t="shared" ca="1" si="72"/>
        <v>5</v>
      </c>
      <c r="X189">
        <f t="shared" ca="1" si="73"/>
        <v>12</v>
      </c>
      <c r="Y189">
        <f t="shared" ca="1" si="74"/>
        <v>2</v>
      </c>
      <c r="Z189">
        <f t="shared" ca="1" si="75"/>
        <v>10</v>
      </c>
      <c r="AA189" s="18" cm="1">
        <f t="array" aca="1" ref="AA189" ca="1">INDEX(Abilities[Element ID], $Z189)</f>
        <v>5</v>
      </c>
      <c r="AB189" s="18" cm="1">
        <f t="array" aca="1" ref="AB189" ca="1">INDEX(Abilities[Stamina Cost], $Z189)</f>
        <v>12</v>
      </c>
      <c r="AC189" s="18" cm="1">
        <f t="array" aca="1" ref="AC189" ca="1">INDEX(Abilities[Min Damage], $Z189)</f>
        <v>4</v>
      </c>
      <c r="AD189" s="18" cm="1">
        <f t="array" aca="1" ref="AD189" ca="1">INDEX(Abilities[Max Damage], $Z189)</f>
        <v>10</v>
      </c>
      <c r="AE189" s="14">
        <f t="shared" ca="1" si="76"/>
        <v>16.182722776363153</v>
      </c>
      <c r="AF189" t="str" cm="1">
        <f t="array" aca="1" ref="AF189" ca="1">INDEX(Abilities[Special Effect], Z189)</f>
        <v>Focus</v>
      </c>
      <c r="AG189" t="b" cm="1">
        <f t="array" aca="1" ref="AG189" ca="1">RAND() &lt;INDEX(Abilities[Effect Chance], Z189)*O189/100</f>
        <v>1</v>
      </c>
      <c r="AH189" t="str">
        <f t="shared" ca="1" si="77"/>
        <v>Focus</v>
      </c>
      <c r="AI189" s="14">
        <f t="shared" ca="1" si="78"/>
        <v>16.182722776363153</v>
      </c>
      <c r="AJ189" t="b">
        <f t="shared" ca="1" si="79"/>
        <v>1</v>
      </c>
      <c r="AK189" t="b">
        <f ca="1">AND(AJ189, H189=COUNTA(Parties[Player Party]))</f>
        <v>0</v>
      </c>
      <c r="AL189" s="14" cm="1">
        <f t="array" aca="1" ref="AL189" ca="1">INDEX(ElementMultiplier, BL189, P189)*100/N189</f>
        <v>1.2048192771084338</v>
      </c>
      <c r="AM189" s="14">
        <f t="shared" ca="1" si="67"/>
        <v>27</v>
      </c>
      <c r="AN189" s="18">
        <f t="shared" ca="1" si="80"/>
        <v>42.5</v>
      </c>
      <c r="AO189" s="18">
        <f t="shared" ca="1" si="81"/>
        <v>3</v>
      </c>
      <c r="AP189" s="18">
        <f t="shared" ca="1" si="82"/>
        <v>242</v>
      </c>
      <c r="AQ189" s="18">
        <f t="shared" ca="1" si="83"/>
        <v>83</v>
      </c>
      <c r="AR189" s="18">
        <f t="shared" ca="1" si="84"/>
        <v>99</v>
      </c>
      <c r="AS189">
        <f t="shared" ca="1" si="85"/>
        <v>2</v>
      </c>
      <c r="AT189" cm="1">
        <f t="array" aca="1" ref="AT189" ca="1">IF(AS189=AS188, AT188, INDEX(Parties[Opponent ID], AS189))</f>
        <v>1</v>
      </c>
      <c r="AU189" t="str" cm="1">
        <f t="array" aca="1" ref="AU189" ca="1">IF(AT189=AT188,AU188, INDEX(Monsters[Name], AT189))</f>
        <v>Gnives</v>
      </c>
      <c r="AV189" cm="1">
        <f t="array" aca="1" ref="AV189" ca="1">IF(AND($AS189=$AS188, $CD188=""), BY188, INDEX(Monsters[Health], $AT189))</f>
        <v>49</v>
      </c>
      <c r="AW189" cm="1">
        <f t="array" aca="1" ref="AW189" ca="1">IF(AND($AS189=$AS188, $CD188=""), BZ188, INDEX(Monsters[Stamina], $AT189))</f>
        <v>142</v>
      </c>
      <c r="AX189" s="18" cm="1">
        <f t="array" aca="1" ref="AX189" ca="1">IF(AND($AS189=$AS188, $CD188=""), CA188, INDEX(Monsters[Attack], $AT189))</f>
        <v>105</v>
      </c>
      <c r="AY189" s="18" cm="1">
        <f t="array" aca="1" ref="AY189" ca="1">IF(AND($AS189=$AS188, $CD188=""), CB188, INDEX(Monsters[Defense], $AT189))</f>
        <v>100</v>
      </c>
      <c r="AZ189" s="18" cm="1">
        <f t="array" aca="1" ref="AZ189" ca="1">IF(AND($AS189=$AS188, $CD188=""), CC188, INDEX(Monsters[Luck], $AT189))</f>
        <v>100</v>
      </c>
      <c r="BA189" cm="1">
        <f t="array" aca="1" ref="BA189" ca="1">IF(AT189=AT188, BA188, MATCH(INDEX(Monsters[Element], AT189), Elements, 0))</f>
        <v>1</v>
      </c>
      <c r="BB189" s="4" cm="1">
        <f t="array" aca="1" ref="BB189" ca="1">INDEX(Monsters[Chance to Use 2], AT189)</f>
        <v>0.65</v>
      </c>
      <c r="BC189" cm="1">
        <f t="array" aca="1" ref="BC189" ca="1">INDEX(Monsters[Ability 1 ID], AT189)</f>
        <v>18</v>
      </c>
      <c r="BD189" cm="1">
        <f t="array" aca="1" ref="BD189" ca="1">INDEX(Monsters[Ability 2 ID], AT189)</f>
        <v>2</v>
      </c>
      <c r="BE189" cm="1">
        <f t="array" aca="1" ref="BE189" ca="1">INDEX(Abilities[Stamina Cost], BC189)</f>
        <v>25</v>
      </c>
      <c r="BF189" cm="1">
        <f t="array" aca="1" ref="BF189" ca="1">INDEX(Abilities[Stamina Cost], BD189)</f>
        <v>3</v>
      </c>
      <c r="BG189">
        <f t="shared" ca="1" si="86"/>
        <v>2</v>
      </c>
      <c r="BH189">
        <f t="shared" ca="1" si="87"/>
        <v>3</v>
      </c>
      <c r="BI189">
        <f t="shared" ca="1" si="88"/>
        <v>25</v>
      </c>
      <c r="BJ189">
        <f t="shared" ca="1" si="89"/>
        <v>1</v>
      </c>
      <c r="BK189">
        <f t="shared" ca="1" si="90"/>
        <v>18</v>
      </c>
      <c r="BL189" s="18" cm="1">
        <f t="array" aca="1" ref="BL189" ca="1">INDEX(Abilities[Element ID], $BK189)</f>
        <v>1</v>
      </c>
      <c r="BM189" s="18" cm="1">
        <f t="array" aca="1" ref="BM189" ca="1">INDEX(Abilities[Stamina Cost], $BK189)</f>
        <v>25</v>
      </c>
      <c r="BN189" s="18" cm="1">
        <f t="array" aca="1" ref="BN189" ca="1">INDEX(Abilities[Min Damage], $BK189)</f>
        <v>22</v>
      </c>
      <c r="BO189" s="18" cm="1">
        <f t="array" aca="1" ref="BO189" ca="1">INDEX(Abilities[Max Damage], $BK189)</f>
        <v>36</v>
      </c>
      <c r="BP189" s="14">
        <f t="shared" ca="1" si="91"/>
        <v>27.074145763735828</v>
      </c>
      <c r="BQ189" t="str" cm="1">
        <f t="array" aca="1" ref="BQ189" ca="1">INDEX(Abilities[Special Effect], BK189)</f>
        <v>Unlucky</v>
      </c>
      <c r="BR189" t="b" cm="1">
        <f t="array" aca="1" ref="BR189" ca="1">RAND() &lt;INDEX(Abilities[Effect Chance], BK189)*AZ189/100</f>
        <v>1</v>
      </c>
      <c r="BS189" t="str">
        <f t="shared" ca="1" si="92"/>
        <v>Unlucky</v>
      </c>
      <c r="BT189" s="14">
        <f t="shared" ca="1" si="93"/>
        <v>27.074145763735828</v>
      </c>
      <c r="BU189" t="b">
        <f t="shared" ca="1" si="94"/>
        <v>0</v>
      </c>
      <c r="BV189" t="b">
        <f ca="1">AND(BU189, AS189=COUNTA(Parties[Opponent Party]))</f>
        <v>0</v>
      </c>
      <c r="BW189" s="14" cm="1">
        <f t="array" aca="1" ref="BW189" ca="1">INDEX(ElementMultiplier, AA189, BA189)*100/AY189</f>
        <v>1</v>
      </c>
      <c r="BX189" s="18">
        <f t="shared" ca="1" si="68"/>
        <v>16</v>
      </c>
      <c r="BY189" s="18">
        <f t="shared" ca="1" si="69"/>
        <v>33</v>
      </c>
      <c r="BZ189" s="18">
        <f t="shared" ca="1" si="95"/>
        <v>117</v>
      </c>
      <c r="CA189" s="18">
        <f t="shared" ca="1" si="96"/>
        <v>105</v>
      </c>
      <c r="CB189" s="18">
        <f t="shared" ca="1" si="97"/>
        <v>100</v>
      </c>
      <c r="CC189" s="18">
        <f t="shared" ca="1" si="98"/>
        <v>100</v>
      </c>
      <c r="CD189" t="str">
        <f t="shared" ca="1" si="99"/>
        <v/>
      </c>
    </row>
    <row r="190" spans="8:82" x14ac:dyDescent="0.25">
      <c r="H190">
        <f t="shared" ca="1" si="70"/>
        <v>2</v>
      </c>
      <c r="I190" cm="1">
        <f t="array" aca="1" ref="I190" ca="1">IF(H190=H189, I189, INDEX(Parties[Player ID], H190))</f>
        <v>8</v>
      </c>
      <c r="J190" t="str" cm="1">
        <f t="array" aca="1" ref="J190" ca="1">IF(I190=I189,J189, INDEX(Monsters[Name], I190))</f>
        <v>EFUP Gnome (Extrodinary Fantasical Ultra Pretty Gnome)</v>
      </c>
      <c r="K190" cm="1">
        <f t="array" aca="1" ref="K190" ca="1">IF(AND($H190=$H189, CD189=""), AN189, INDEX(Monsters[Health], $I190))</f>
        <v>110</v>
      </c>
      <c r="L190" cm="1">
        <f t="array" aca="1" ref="L190" ca="1">IF(AND($H190=$H189, $CD189=""), AO189, INDEX(Monsters[Stamina], $I190))</f>
        <v>200</v>
      </c>
      <c r="M190" s="18" cm="1">
        <f t="array" aca="1" ref="M190" ca="1">IF(AND($H190=$H189, $CD189=""), AP189, INDEX(Monsters[Attack], $I190))</f>
        <v>80</v>
      </c>
      <c r="N190" s="18" cm="1">
        <f t="array" aca="1" ref="N190" ca="1">IF(AND($H190=$H189, $CD189=""), AQ189, INDEX(Monsters[Defense], $I190))</f>
        <v>95</v>
      </c>
      <c r="O190" s="18" cm="1">
        <f t="array" aca="1" ref="O190" ca="1">IF(AND($H190=$H189, $CD189=""), AR189, INDEX(Monsters[Luck], $I190))</f>
        <v>100</v>
      </c>
      <c r="P190" cm="1">
        <f t="array" aca="1" ref="P190" ca="1">IF(I190=I189, P189, MATCH(INDEX(Monsters[Element], I190), Elements, 0))</f>
        <v>2</v>
      </c>
      <c r="Q190" s="4" cm="1">
        <f t="array" aca="1" ref="Q190" ca="1">INDEX(Monsters[Chance to Use 2], I190)</f>
        <v>0.8</v>
      </c>
      <c r="R190" cm="1">
        <f t="array" aca="1" ref="R190" ca="1">INDEX(Monsters[Ability 1 ID], I190)</f>
        <v>14</v>
      </c>
      <c r="S190" cm="1">
        <f t="array" aca="1" ref="S190" ca="1">INDEX(Monsters[Ability 2 ID], I190)</f>
        <v>11</v>
      </c>
      <c r="T190" cm="1">
        <f t="array" aca="1" ref="T190" ca="1">INDEX(Abilities[Stamina Cost], R190)</f>
        <v>20</v>
      </c>
      <c r="U190" cm="1">
        <f t="array" aca="1" ref="U190" ca="1">INDEX(Abilities[Stamina Cost], S190)</f>
        <v>10</v>
      </c>
      <c r="V190">
        <f t="shared" ca="1" si="71"/>
        <v>2</v>
      </c>
      <c r="W190">
        <f t="shared" ca="1" si="72"/>
        <v>10</v>
      </c>
      <c r="X190">
        <f t="shared" ca="1" si="73"/>
        <v>20</v>
      </c>
      <c r="Y190">
        <f t="shared" ca="1" si="74"/>
        <v>1</v>
      </c>
      <c r="Z190">
        <f t="shared" ca="1" si="75"/>
        <v>14</v>
      </c>
      <c r="AA190" s="18" cm="1">
        <f t="array" aca="1" ref="AA190" ca="1">INDEX(Abilities[Element ID], $Z190)</f>
        <v>2</v>
      </c>
      <c r="AB190" s="18" cm="1">
        <f t="array" aca="1" ref="AB190" ca="1">INDEX(Abilities[Stamina Cost], $Z190)</f>
        <v>20</v>
      </c>
      <c r="AC190" s="18" cm="1">
        <f t="array" aca="1" ref="AC190" ca="1">INDEX(Abilities[Min Damage], $Z190)</f>
        <v>10</v>
      </c>
      <c r="AD190" s="18" cm="1">
        <f t="array" aca="1" ref="AD190" ca="1">INDEX(Abilities[Max Damage], $Z190)</f>
        <v>25</v>
      </c>
      <c r="AE190" s="14">
        <f t="shared" ca="1" si="76"/>
        <v>17.665147439244173</v>
      </c>
      <c r="AF190" t="str" cm="1">
        <f t="array" aca="1" ref="AF190" ca="1">INDEX(Abilities[Special Effect], Z190)</f>
        <v>Fortify</v>
      </c>
      <c r="AG190" t="b" cm="1">
        <f t="array" aca="1" ref="AG190" ca="1">RAND() &lt;INDEX(Abilities[Effect Chance], Z190)*O190/100</f>
        <v>1</v>
      </c>
      <c r="AH190" t="str">
        <f t="shared" ca="1" si="77"/>
        <v>Fortify</v>
      </c>
      <c r="AI190" s="14">
        <f t="shared" ca="1" si="78"/>
        <v>17.665147439244173</v>
      </c>
      <c r="AJ190" t="b">
        <f t="shared" ca="1" si="79"/>
        <v>0</v>
      </c>
      <c r="AK190" t="b">
        <f ca="1">AND(AJ190, H190=COUNTA(Parties[Player Party]))</f>
        <v>0</v>
      </c>
      <c r="AL190" s="14" cm="1">
        <f t="array" aca="1" ref="AL190" ca="1">INDEX(ElementMultiplier, BL190, P190)*100/N190</f>
        <v>1.0526315789473684</v>
      </c>
      <c r="AM190" s="14">
        <f t="shared" ca="1" si="67"/>
        <v>11</v>
      </c>
      <c r="AN190" s="18">
        <f t="shared" ca="1" si="80"/>
        <v>99</v>
      </c>
      <c r="AO190" s="18">
        <f t="shared" ca="1" si="81"/>
        <v>180</v>
      </c>
      <c r="AP190" s="18">
        <f t="shared" ca="1" si="82"/>
        <v>80</v>
      </c>
      <c r="AQ190" s="18">
        <f t="shared" ca="1" si="83"/>
        <v>94</v>
      </c>
      <c r="AR190" s="18">
        <f t="shared" ca="1" si="84"/>
        <v>100</v>
      </c>
      <c r="AS190">
        <f t="shared" ca="1" si="85"/>
        <v>2</v>
      </c>
      <c r="AT190" cm="1">
        <f t="array" aca="1" ref="AT190" ca="1">IF(AS190=AS189, AT189, INDEX(Parties[Opponent ID], AS190))</f>
        <v>1</v>
      </c>
      <c r="AU190" t="str" cm="1">
        <f t="array" aca="1" ref="AU190" ca="1">IF(AT190=AT189,AU189, INDEX(Monsters[Name], AT190))</f>
        <v>Gnives</v>
      </c>
      <c r="AV190" cm="1">
        <f t="array" aca="1" ref="AV190" ca="1">IF(AND($AS190=$AS189, $CD189=""), BY189, INDEX(Monsters[Health], $AT190))</f>
        <v>33</v>
      </c>
      <c r="AW190" cm="1">
        <f t="array" aca="1" ref="AW190" ca="1">IF(AND($AS190=$AS189, $CD189=""), BZ189, INDEX(Monsters[Stamina], $AT190))</f>
        <v>117</v>
      </c>
      <c r="AX190" s="18" cm="1">
        <f t="array" aca="1" ref="AX190" ca="1">IF(AND($AS190=$AS189, $CD189=""), CA189, INDEX(Monsters[Attack], $AT190))</f>
        <v>105</v>
      </c>
      <c r="AY190" s="18" cm="1">
        <f t="array" aca="1" ref="AY190" ca="1">IF(AND($AS190=$AS189, $CD189=""), CB189, INDEX(Monsters[Defense], $AT190))</f>
        <v>100</v>
      </c>
      <c r="AZ190" s="18" cm="1">
        <f t="array" aca="1" ref="AZ190" ca="1">IF(AND($AS190=$AS189, $CD189=""), CC189, INDEX(Monsters[Luck], $AT190))</f>
        <v>100</v>
      </c>
      <c r="BA190" cm="1">
        <f t="array" aca="1" ref="BA190" ca="1">IF(AT190=AT189, BA189, MATCH(INDEX(Monsters[Element], AT190), Elements, 0))</f>
        <v>1</v>
      </c>
      <c r="BB190" s="4" cm="1">
        <f t="array" aca="1" ref="BB190" ca="1">INDEX(Monsters[Chance to Use 2], AT190)</f>
        <v>0.65</v>
      </c>
      <c r="BC190" cm="1">
        <f t="array" aca="1" ref="BC190" ca="1">INDEX(Monsters[Ability 1 ID], AT190)</f>
        <v>18</v>
      </c>
      <c r="BD190" cm="1">
        <f t="array" aca="1" ref="BD190" ca="1">INDEX(Monsters[Ability 2 ID], AT190)</f>
        <v>2</v>
      </c>
      <c r="BE190" cm="1">
        <f t="array" aca="1" ref="BE190" ca="1">INDEX(Abilities[Stamina Cost], BC190)</f>
        <v>25</v>
      </c>
      <c r="BF190" cm="1">
        <f t="array" aca="1" ref="BF190" ca="1">INDEX(Abilities[Stamina Cost], BD190)</f>
        <v>3</v>
      </c>
      <c r="BG190">
        <f t="shared" ca="1" si="86"/>
        <v>2</v>
      </c>
      <c r="BH190">
        <f t="shared" ca="1" si="87"/>
        <v>3</v>
      </c>
      <c r="BI190">
        <f t="shared" ca="1" si="88"/>
        <v>25</v>
      </c>
      <c r="BJ190">
        <f t="shared" ca="1" si="89"/>
        <v>2</v>
      </c>
      <c r="BK190">
        <f t="shared" ca="1" si="90"/>
        <v>2</v>
      </c>
      <c r="BL190" s="18" cm="1">
        <f t="array" aca="1" ref="BL190" ca="1">INDEX(Abilities[Element ID], $BK190)</f>
        <v>1</v>
      </c>
      <c r="BM190" s="18" cm="1">
        <f t="array" aca="1" ref="BM190" ca="1">INDEX(Abilities[Stamina Cost], $BK190)</f>
        <v>3</v>
      </c>
      <c r="BN190" s="18" cm="1">
        <f t="array" aca="1" ref="BN190" ca="1">INDEX(Abilities[Min Damage], $BK190)</f>
        <v>8</v>
      </c>
      <c r="BO190" s="18" cm="1">
        <f t="array" aca="1" ref="BO190" ca="1">INDEX(Abilities[Max Damage], $BK190)</f>
        <v>13</v>
      </c>
      <c r="BP190" s="14">
        <f t="shared" ca="1" si="91"/>
        <v>10.837633580448101</v>
      </c>
      <c r="BQ190" t="str" cm="1">
        <f t="array" aca="1" ref="BQ190" ca="1">INDEX(Abilities[Special Effect], BK190)</f>
        <v>Sunder</v>
      </c>
      <c r="BR190" t="b" cm="1">
        <f t="array" aca="1" ref="BR190" ca="1">RAND() &lt;INDEX(Abilities[Effect Chance], BK190)*AZ190/100</f>
        <v>1</v>
      </c>
      <c r="BS190" t="str">
        <f t="shared" ca="1" si="92"/>
        <v>Sunder</v>
      </c>
      <c r="BT190" s="14">
        <f t="shared" ca="1" si="93"/>
        <v>10.837633580448101</v>
      </c>
      <c r="BU190" t="b">
        <f t="shared" ca="1" si="94"/>
        <v>0</v>
      </c>
      <c r="BV190" t="b">
        <f ca="1">AND(BU190, AS190=COUNTA(Parties[Opponent Party]))</f>
        <v>0</v>
      </c>
      <c r="BW190" s="14" cm="1">
        <f t="array" aca="1" ref="BW190" ca="1">INDEX(ElementMultiplier, AA190, BA190)*100/AY190</f>
        <v>1</v>
      </c>
      <c r="BX190" s="18">
        <f t="shared" ca="1" si="68"/>
        <v>18</v>
      </c>
      <c r="BY190" s="18">
        <f t="shared" ca="1" si="69"/>
        <v>15</v>
      </c>
      <c r="BZ190" s="18">
        <f t="shared" ca="1" si="95"/>
        <v>114</v>
      </c>
      <c r="CA190" s="18">
        <f t="shared" ca="1" si="96"/>
        <v>105</v>
      </c>
      <c r="CB190" s="18">
        <f t="shared" ca="1" si="97"/>
        <v>100</v>
      </c>
      <c r="CC190" s="18">
        <f t="shared" ca="1" si="98"/>
        <v>100</v>
      </c>
      <c r="CD190" t="str">
        <f t="shared" ca="1" si="99"/>
        <v/>
      </c>
    </row>
    <row r="191" spans="8:82" x14ac:dyDescent="0.25">
      <c r="H191">
        <f t="shared" ca="1" si="70"/>
        <v>2</v>
      </c>
      <c r="I191" cm="1">
        <f t="array" aca="1" ref="I191" ca="1">IF(H191=H190, I190, INDEX(Parties[Player ID], H191))</f>
        <v>8</v>
      </c>
      <c r="J191" t="str" cm="1">
        <f t="array" aca="1" ref="J191" ca="1">IF(I191=I190,J190, INDEX(Monsters[Name], I191))</f>
        <v>EFUP Gnome (Extrodinary Fantasical Ultra Pretty Gnome)</v>
      </c>
      <c r="K191" cm="1">
        <f t="array" aca="1" ref="K191" ca="1">IF(AND($H191=$H190, CD190=""), AN190, INDEX(Monsters[Health], $I191))</f>
        <v>99</v>
      </c>
      <c r="L191" cm="1">
        <f t="array" aca="1" ref="L191" ca="1">IF(AND($H191=$H190, $CD190=""), AO190, INDEX(Monsters[Stamina], $I191))</f>
        <v>180</v>
      </c>
      <c r="M191" s="18" cm="1">
        <f t="array" aca="1" ref="M191" ca="1">IF(AND($H191=$H190, $CD190=""), AP190, INDEX(Monsters[Attack], $I191))</f>
        <v>80</v>
      </c>
      <c r="N191" s="18" cm="1">
        <f t="array" aca="1" ref="N191" ca="1">IF(AND($H191=$H190, $CD190=""), AQ190, INDEX(Monsters[Defense], $I191))</f>
        <v>94</v>
      </c>
      <c r="O191" s="18" cm="1">
        <f t="array" aca="1" ref="O191" ca="1">IF(AND($H191=$H190, $CD190=""), AR190, INDEX(Monsters[Luck], $I191))</f>
        <v>100</v>
      </c>
      <c r="P191" cm="1">
        <f t="array" aca="1" ref="P191" ca="1">IF(I191=I190, P190, MATCH(INDEX(Monsters[Element], I191), Elements, 0))</f>
        <v>2</v>
      </c>
      <c r="Q191" s="4" cm="1">
        <f t="array" aca="1" ref="Q191" ca="1">INDEX(Monsters[Chance to Use 2], I191)</f>
        <v>0.8</v>
      </c>
      <c r="R191" cm="1">
        <f t="array" aca="1" ref="R191" ca="1">INDEX(Monsters[Ability 1 ID], I191)</f>
        <v>14</v>
      </c>
      <c r="S191" cm="1">
        <f t="array" aca="1" ref="S191" ca="1">INDEX(Monsters[Ability 2 ID], I191)</f>
        <v>11</v>
      </c>
      <c r="T191" cm="1">
        <f t="array" aca="1" ref="T191" ca="1">INDEX(Abilities[Stamina Cost], R191)</f>
        <v>20</v>
      </c>
      <c r="U191" cm="1">
        <f t="array" aca="1" ref="U191" ca="1">INDEX(Abilities[Stamina Cost], S191)</f>
        <v>10</v>
      </c>
      <c r="V191">
        <f t="shared" ca="1" si="71"/>
        <v>2</v>
      </c>
      <c r="W191">
        <f t="shared" ca="1" si="72"/>
        <v>10</v>
      </c>
      <c r="X191">
        <f t="shared" ca="1" si="73"/>
        <v>20</v>
      </c>
      <c r="Y191">
        <f t="shared" ca="1" si="74"/>
        <v>2</v>
      </c>
      <c r="Z191">
        <f t="shared" ca="1" si="75"/>
        <v>11</v>
      </c>
      <c r="AA191" s="18" cm="1">
        <f t="array" aca="1" ref="AA191" ca="1">INDEX(Abilities[Element ID], $Z191)</f>
        <v>2</v>
      </c>
      <c r="AB191" s="18" cm="1">
        <f t="array" aca="1" ref="AB191" ca="1">INDEX(Abilities[Stamina Cost], $Z191)</f>
        <v>10</v>
      </c>
      <c r="AC191" s="18" cm="1">
        <f t="array" aca="1" ref="AC191" ca="1">INDEX(Abilities[Min Damage], $Z191)</f>
        <v>10</v>
      </c>
      <c r="AD191" s="18" cm="1">
        <f t="array" aca="1" ref="AD191" ca="1">INDEX(Abilities[Max Damage], $Z191)</f>
        <v>22</v>
      </c>
      <c r="AE191" s="14">
        <f t="shared" ca="1" si="76"/>
        <v>12.689802479732299</v>
      </c>
      <c r="AF191" t="str" cm="1">
        <f t="array" aca="1" ref="AF191" ca="1">INDEX(Abilities[Special Effect], Z191)</f>
        <v>Vampire</v>
      </c>
      <c r="AG191" t="b" cm="1">
        <f t="array" aca="1" ref="AG191" ca="1">RAND() &lt;INDEX(Abilities[Effect Chance], Z191)*O191/100</f>
        <v>1</v>
      </c>
      <c r="AH191" t="str">
        <f t="shared" ca="1" si="77"/>
        <v>Vampire</v>
      </c>
      <c r="AI191" s="14">
        <f t="shared" ca="1" si="78"/>
        <v>12.689802479732299</v>
      </c>
      <c r="AJ191" t="b">
        <f t="shared" ca="1" si="79"/>
        <v>0</v>
      </c>
      <c r="AK191" t="b">
        <f ca="1">AND(AJ191, H191=COUNTA(Parties[Player Party]))</f>
        <v>0</v>
      </c>
      <c r="AL191" s="14" cm="1">
        <f t="array" aca="1" ref="AL191" ca="1">INDEX(ElementMultiplier, BL191, P191)*100/N191</f>
        <v>1.0638297872340425</v>
      </c>
      <c r="AM191" s="14">
        <f t="shared" ca="1" si="67"/>
        <v>12</v>
      </c>
      <c r="AN191" s="18">
        <f t="shared" ca="1" si="80"/>
        <v>93.5</v>
      </c>
      <c r="AO191" s="18">
        <f t="shared" ca="1" si="81"/>
        <v>170</v>
      </c>
      <c r="AP191" s="18">
        <f t="shared" ca="1" si="82"/>
        <v>80</v>
      </c>
      <c r="AQ191" s="18">
        <f t="shared" ca="1" si="83"/>
        <v>85</v>
      </c>
      <c r="AR191" s="18">
        <f t="shared" ca="1" si="84"/>
        <v>100</v>
      </c>
      <c r="AS191">
        <f t="shared" ca="1" si="85"/>
        <v>2</v>
      </c>
      <c r="AT191" cm="1">
        <f t="array" aca="1" ref="AT191" ca="1">IF(AS191=AS190, AT190, INDEX(Parties[Opponent ID], AS191))</f>
        <v>1</v>
      </c>
      <c r="AU191" t="str" cm="1">
        <f t="array" aca="1" ref="AU191" ca="1">IF(AT191=AT190,AU190, INDEX(Monsters[Name], AT191))</f>
        <v>Gnives</v>
      </c>
      <c r="AV191" cm="1">
        <f t="array" aca="1" ref="AV191" ca="1">IF(AND($AS191=$AS190, $CD190=""), BY190, INDEX(Monsters[Health], $AT191))</f>
        <v>15</v>
      </c>
      <c r="AW191" cm="1">
        <f t="array" aca="1" ref="AW191" ca="1">IF(AND($AS191=$AS190, $CD190=""), BZ190, INDEX(Monsters[Stamina], $AT191))</f>
        <v>114</v>
      </c>
      <c r="AX191" s="18" cm="1">
        <f t="array" aca="1" ref="AX191" ca="1">IF(AND($AS191=$AS190, $CD190=""), CA190, INDEX(Monsters[Attack], $AT191))</f>
        <v>105</v>
      </c>
      <c r="AY191" s="18" cm="1">
        <f t="array" aca="1" ref="AY191" ca="1">IF(AND($AS191=$AS190, $CD190=""), CB190, INDEX(Monsters[Defense], $AT191))</f>
        <v>100</v>
      </c>
      <c r="AZ191" s="18" cm="1">
        <f t="array" aca="1" ref="AZ191" ca="1">IF(AND($AS191=$AS190, $CD190=""), CC190, INDEX(Monsters[Luck], $AT191))</f>
        <v>100</v>
      </c>
      <c r="BA191" cm="1">
        <f t="array" aca="1" ref="BA191" ca="1">IF(AT191=AT190, BA190, MATCH(INDEX(Monsters[Element], AT191), Elements, 0))</f>
        <v>1</v>
      </c>
      <c r="BB191" s="4" cm="1">
        <f t="array" aca="1" ref="BB191" ca="1">INDEX(Monsters[Chance to Use 2], AT191)</f>
        <v>0.65</v>
      </c>
      <c r="BC191" cm="1">
        <f t="array" aca="1" ref="BC191" ca="1">INDEX(Monsters[Ability 1 ID], AT191)</f>
        <v>18</v>
      </c>
      <c r="BD191" cm="1">
        <f t="array" aca="1" ref="BD191" ca="1">INDEX(Monsters[Ability 2 ID], AT191)</f>
        <v>2</v>
      </c>
      <c r="BE191" cm="1">
        <f t="array" aca="1" ref="BE191" ca="1">INDEX(Abilities[Stamina Cost], BC191)</f>
        <v>25</v>
      </c>
      <c r="BF191" cm="1">
        <f t="array" aca="1" ref="BF191" ca="1">INDEX(Abilities[Stamina Cost], BD191)</f>
        <v>3</v>
      </c>
      <c r="BG191">
        <f t="shared" ca="1" si="86"/>
        <v>2</v>
      </c>
      <c r="BH191">
        <f t="shared" ca="1" si="87"/>
        <v>3</v>
      </c>
      <c r="BI191">
        <f t="shared" ca="1" si="88"/>
        <v>25</v>
      </c>
      <c r="BJ191">
        <f t="shared" ca="1" si="89"/>
        <v>2</v>
      </c>
      <c r="BK191">
        <f t="shared" ca="1" si="90"/>
        <v>2</v>
      </c>
      <c r="BL191" s="18" cm="1">
        <f t="array" aca="1" ref="BL191" ca="1">INDEX(Abilities[Element ID], $BK191)</f>
        <v>1</v>
      </c>
      <c r="BM191" s="18" cm="1">
        <f t="array" aca="1" ref="BM191" ca="1">INDEX(Abilities[Stamina Cost], $BK191)</f>
        <v>3</v>
      </c>
      <c r="BN191" s="18" cm="1">
        <f t="array" aca="1" ref="BN191" ca="1">INDEX(Abilities[Min Damage], $BK191)</f>
        <v>8</v>
      </c>
      <c r="BO191" s="18" cm="1">
        <f t="array" aca="1" ref="BO191" ca="1">INDEX(Abilities[Max Damage], $BK191)</f>
        <v>13</v>
      </c>
      <c r="BP191" s="14">
        <f t="shared" ca="1" si="91"/>
        <v>11.985489379985175</v>
      </c>
      <c r="BQ191" t="str" cm="1">
        <f t="array" aca="1" ref="BQ191" ca="1">INDEX(Abilities[Special Effect], BK191)</f>
        <v>Sunder</v>
      </c>
      <c r="BR191" t="b" cm="1">
        <f t="array" aca="1" ref="BR191" ca="1">RAND() &lt;INDEX(Abilities[Effect Chance], BK191)*AZ191/100</f>
        <v>1</v>
      </c>
      <c r="BS191" t="str">
        <f t="shared" ca="1" si="92"/>
        <v>Sunder</v>
      </c>
      <c r="BT191" s="14">
        <f t="shared" ca="1" si="93"/>
        <v>11.985489379985175</v>
      </c>
      <c r="BU191" t="b">
        <f t="shared" ca="1" si="94"/>
        <v>0</v>
      </c>
      <c r="BV191" t="b">
        <f ca="1">AND(BU191, AS191=COUNTA(Parties[Opponent Party]))</f>
        <v>0</v>
      </c>
      <c r="BW191" s="14" cm="1">
        <f t="array" aca="1" ref="BW191" ca="1">INDEX(ElementMultiplier, AA191, BA191)*100/AY191</f>
        <v>1</v>
      </c>
      <c r="BX191" s="18">
        <f t="shared" ca="1" si="68"/>
        <v>13</v>
      </c>
      <c r="BY191" s="18">
        <f t="shared" ca="1" si="69"/>
        <v>2</v>
      </c>
      <c r="BZ191" s="18">
        <f t="shared" ca="1" si="95"/>
        <v>111</v>
      </c>
      <c r="CA191" s="18">
        <f t="shared" ca="1" si="96"/>
        <v>105</v>
      </c>
      <c r="CB191" s="18">
        <f t="shared" ca="1" si="97"/>
        <v>100</v>
      </c>
      <c r="CC191" s="18">
        <f t="shared" ca="1" si="98"/>
        <v>100</v>
      </c>
      <c r="CD191" t="str">
        <f t="shared" ca="1" si="99"/>
        <v/>
      </c>
    </row>
    <row r="192" spans="8:82" x14ac:dyDescent="0.25">
      <c r="H192">
        <f t="shared" ca="1" si="70"/>
        <v>2</v>
      </c>
      <c r="I192" cm="1">
        <f t="array" aca="1" ref="I192" ca="1">IF(H192=H191, I191, INDEX(Parties[Player ID], H192))</f>
        <v>8</v>
      </c>
      <c r="J192" t="str" cm="1">
        <f t="array" aca="1" ref="J192" ca="1">IF(I192=I191,J191, INDEX(Monsters[Name], I192))</f>
        <v>EFUP Gnome (Extrodinary Fantasical Ultra Pretty Gnome)</v>
      </c>
      <c r="K192" cm="1">
        <f t="array" aca="1" ref="K192" ca="1">IF(AND($H192=$H191, CD191=""), AN191, INDEX(Monsters[Health], $I192))</f>
        <v>93.5</v>
      </c>
      <c r="L192" cm="1">
        <f t="array" aca="1" ref="L192" ca="1">IF(AND($H192=$H191, $CD191=""), AO191, INDEX(Monsters[Stamina], $I192))</f>
        <v>170</v>
      </c>
      <c r="M192" s="18" cm="1">
        <f t="array" aca="1" ref="M192" ca="1">IF(AND($H192=$H191, $CD191=""), AP191, INDEX(Monsters[Attack], $I192))</f>
        <v>80</v>
      </c>
      <c r="N192" s="18" cm="1">
        <f t="array" aca="1" ref="N192" ca="1">IF(AND($H192=$H191, $CD191=""), AQ191, INDEX(Monsters[Defense], $I192))</f>
        <v>85</v>
      </c>
      <c r="O192" s="18" cm="1">
        <f t="array" aca="1" ref="O192" ca="1">IF(AND($H192=$H191, $CD191=""), AR191, INDEX(Monsters[Luck], $I192))</f>
        <v>100</v>
      </c>
      <c r="P192" cm="1">
        <f t="array" aca="1" ref="P192" ca="1">IF(I192=I191, P191, MATCH(INDEX(Monsters[Element], I192), Elements, 0))</f>
        <v>2</v>
      </c>
      <c r="Q192" s="4" cm="1">
        <f t="array" aca="1" ref="Q192" ca="1">INDEX(Monsters[Chance to Use 2], I192)</f>
        <v>0.8</v>
      </c>
      <c r="R192" cm="1">
        <f t="array" aca="1" ref="R192" ca="1">INDEX(Monsters[Ability 1 ID], I192)</f>
        <v>14</v>
      </c>
      <c r="S192" cm="1">
        <f t="array" aca="1" ref="S192" ca="1">INDEX(Monsters[Ability 2 ID], I192)</f>
        <v>11</v>
      </c>
      <c r="T192" cm="1">
        <f t="array" aca="1" ref="T192" ca="1">INDEX(Abilities[Stamina Cost], R192)</f>
        <v>20</v>
      </c>
      <c r="U192" cm="1">
        <f t="array" aca="1" ref="U192" ca="1">INDEX(Abilities[Stamina Cost], S192)</f>
        <v>10</v>
      </c>
      <c r="V192">
        <f t="shared" ca="1" si="71"/>
        <v>2</v>
      </c>
      <c r="W192">
        <f t="shared" ca="1" si="72"/>
        <v>10</v>
      </c>
      <c r="X192">
        <f t="shared" ca="1" si="73"/>
        <v>20</v>
      </c>
      <c r="Y192">
        <f t="shared" ca="1" si="74"/>
        <v>2</v>
      </c>
      <c r="Z192">
        <f t="shared" ca="1" si="75"/>
        <v>11</v>
      </c>
      <c r="AA192" s="18" cm="1">
        <f t="array" aca="1" ref="AA192" ca="1">INDEX(Abilities[Element ID], $Z192)</f>
        <v>2</v>
      </c>
      <c r="AB192" s="18" cm="1">
        <f t="array" aca="1" ref="AB192" ca="1">INDEX(Abilities[Stamina Cost], $Z192)</f>
        <v>10</v>
      </c>
      <c r="AC192" s="18" cm="1">
        <f t="array" aca="1" ref="AC192" ca="1">INDEX(Abilities[Min Damage], $Z192)</f>
        <v>10</v>
      </c>
      <c r="AD192" s="18" cm="1">
        <f t="array" aca="1" ref="AD192" ca="1">INDEX(Abilities[Max Damage], $Z192)</f>
        <v>22</v>
      </c>
      <c r="AE192" s="14">
        <f t="shared" ca="1" si="76"/>
        <v>13.684094165670535</v>
      </c>
      <c r="AF192" t="str" cm="1">
        <f t="array" aca="1" ref="AF192" ca="1">INDEX(Abilities[Special Effect], Z192)</f>
        <v>Vampire</v>
      </c>
      <c r="AG192" t="b" cm="1">
        <f t="array" aca="1" ref="AG192" ca="1">RAND() &lt;INDEX(Abilities[Effect Chance], Z192)*O192/100</f>
        <v>0</v>
      </c>
      <c r="AH192" t="str">
        <f t="shared" ca="1" si="77"/>
        <v/>
      </c>
      <c r="AI192" s="14">
        <f t="shared" ca="1" si="78"/>
        <v>13.684094165670535</v>
      </c>
      <c r="AJ192" t="b">
        <f t="shared" ca="1" si="79"/>
        <v>0</v>
      </c>
      <c r="AK192" t="b">
        <f ca="1">AND(AJ192, H192=COUNTA(Parties[Player Party]))</f>
        <v>0</v>
      </c>
      <c r="AL192" s="14" cm="1">
        <f t="array" aca="1" ref="AL192" ca="1">INDEX(ElementMultiplier, BL192, P192)*100/N192</f>
        <v>1.1764705882352942</v>
      </c>
      <c r="AM192" s="14">
        <f t="shared" ca="1" si="67"/>
        <v>11</v>
      </c>
      <c r="AN192" s="18">
        <f t="shared" ca="1" si="80"/>
        <v>82.5</v>
      </c>
      <c r="AO192" s="18">
        <f t="shared" ca="1" si="81"/>
        <v>160</v>
      </c>
      <c r="AP192" s="18">
        <f t="shared" ca="1" si="82"/>
        <v>80</v>
      </c>
      <c r="AQ192" s="18">
        <f t="shared" ca="1" si="83"/>
        <v>77</v>
      </c>
      <c r="AR192" s="18">
        <f t="shared" ca="1" si="84"/>
        <v>100</v>
      </c>
      <c r="AS192">
        <f t="shared" ca="1" si="85"/>
        <v>2</v>
      </c>
      <c r="AT192" cm="1">
        <f t="array" aca="1" ref="AT192" ca="1">IF(AS192=AS191, AT191, INDEX(Parties[Opponent ID], AS192))</f>
        <v>1</v>
      </c>
      <c r="AU192" t="str" cm="1">
        <f t="array" aca="1" ref="AU192" ca="1">IF(AT192=AT191,AU191, INDEX(Monsters[Name], AT192))</f>
        <v>Gnives</v>
      </c>
      <c r="AV192" cm="1">
        <f t="array" aca="1" ref="AV192" ca="1">IF(AND($AS192=$AS191, $CD191=""), BY191, INDEX(Monsters[Health], $AT192))</f>
        <v>2</v>
      </c>
      <c r="AW192" cm="1">
        <f t="array" aca="1" ref="AW192" ca="1">IF(AND($AS192=$AS191, $CD191=""), BZ191, INDEX(Monsters[Stamina], $AT192))</f>
        <v>111</v>
      </c>
      <c r="AX192" s="18" cm="1">
        <f t="array" aca="1" ref="AX192" ca="1">IF(AND($AS192=$AS191, $CD191=""), CA191, INDEX(Monsters[Attack], $AT192))</f>
        <v>105</v>
      </c>
      <c r="AY192" s="18" cm="1">
        <f t="array" aca="1" ref="AY192" ca="1">IF(AND($AS192=$AS191, $CD191=""), CB191, INDEX(Monsters[Defense], $AT192))</f>
        <v>100</v>
      </c>
      <c r="AZ192" s="18" cm="1">
        <f t="array" aca="1" ref="AZ192" ca="1">IF(AND($AS192=$AS191, $CD191=""), CC191, INDEX(Monsters[Luck], $AT192))</f>
        <v>100</v>
      </c>
      <c r="BA192" cm="1">
        <f t="array" aca="1" ref="BA192" ca="1">IF(AT192=AT191, BA191, MATCH(INDEX(Monsters[Element], AT192), Elements, 0))</f>
        <v>1</v>
      </c>
      <c r="BB192" s="4" cm="1">
        <f t="array" aca="1" ref="BB192" ca="1">INDEX(Monsters[Chance to Use 2], AT192)</f>
        <v>0.65</v>
      </c>
      <c r="BC192" cm="1">
        <f t="array" aca="1" ref="BC192" ca="1">INDEX(Monsters[Ability 1 ID], AT192)</f>
        <v>18</v>
      </c>
      <c r="BD192" cm="1">
        <f t="array" aca="1" ref="BD192" ca="1">INDEX(Monsters[Ability 2 ID], AT192)</f>
        <v>2</v>
      </c>
      <c r="BE192" cm="1">
        <f t="array" aca="1" ref="BE192" ca="1">INDEX(Abilities[Stamina Cost], BC192)</f>
        <v>25</v>
      </c>
      <c r="BF192" cm="1">
        <f t="array" aca="1" ref="BF192" ca="1">INDEX(Abilities[Stamina Cost], BD192)</f>
        <v>3</v>
      </c>
      <c r="BG192">
        <f t="shared" ca="1" si="86"/>
        <v>2</v>
      </c>
      <c r="BH192">
        <f t="shared" ca="1" si="87"/>
        <v>3</v>
      </c>
      <c r="BI192">
        <f t="shared" ca="1" si="88"/>
        <v>25</v>
      </c>
      <c r="BJ192">
        <f t="shared" ca="1" si="89"/>
        <v>2</v>
      </c>
      <c r="BK192">
        <f t="shared" ca="1" si="90"/>
        <v>2</v>
      </c>
      <c r="BL192" s="18" cm="1">
        <f t="array" aca="1" ref="BL192" ca="1">INDEX(Abilities[Element ID], $BK192)</f>
        <v>1</v>
      </c>
      <c r="BM192" s="18" cm="1">
        <f t="array" aca="1" ref="BM192" ca="1">INDEX(Abilities[Stamina Cost], $BK192)</f>
        <v>3</v>
      </c>
      <c r="BN192" s="18" cm="1">
        <f t="array" aca="1" ref="BN192" ca="1">INDEX(Abilities[Min Damage], $BK192)</f>
        <v>8</v>
      </c>
      <c r="BO192" s="18" cm="1">
        <f t="array" aca="1" ref="BO192" ca="1">INDEX(Abilities[Max Damage], $BK192)</f>
        <v>13</v>
      </c>
      <c r="BP192" s="14">
        <f t="shared" ca="1" si="91"/>
        <v>11.20272255962691</v>
      </c>
      <c r="BQ192" t="str" cm="1">
        <f t="array" aca="1" ref="BQ192" ca="1">INDEX(Abilities[Special Effect], BK192)</f>
        <v>Sunder</v>
      </c>
      <c r="BR192" t="b" cm="1">
        <f t="array" aca="1" ref="BR192" ca="1">RAND() &lt;INDEX(Abilities[Effect Chance], BK192)*AZ192/100</f>
        <v>1</v>
      </c>
      <c r="BS192" t="str">
        <f t="shared" ca="1" si="92"/>
        <v>Sunder</v>
      </c>
      <c r="BT192" s="14">
        <f t="shared" ca="1" si="93"/>
        <v>11.20272255962691</v>
      </c>
      <c r="BU192" t="b">
        <f t="shared" ca="1" si="94"/>
        <v>1</v>
      </c>
      <c r="BV192" t="b">
        <f ca="1">AND(BU192, AS192=COUNTA(Parties[Opponent Party]))</f>
        <v>0</v>
      </c>
      <c r="BW192" s="14" cm="1">
        <f t="array" aca="1" ref="BW192" ca="1">INDEX(ElementMultiplier, AA192, BA192)*100/AY192</f>
        <v>1</v>
      </c>
      <c r="BX192" s="18">
        <f t="shared" ca="1" si="68"/>
        <v>14</v>
      </c>
      <c r="BY192" s="18">
        <f t="shared" ca="1" si="69"/>
        <v>0</v>
      </c>
      <c r="BZ192" s="18">
        <f t="shared" ca="1" si="95"/>
        <v>108</v>
      </c>
      <c r="CA192" s="18">
        <f t="shared" ca="1" si="96"/>
        <v>105</v>
      </c>
      <c r="CB192" s="18">
        <f t="shared" ca="1" si="97"/>
        <v>100</v>
      </c>
      <c r="CC192" s="18">
        <f t="shared" ca="1" si="98"/>
        <v>100</v>
      </c>
      <c r="CD192" t="str">
        <f t="shared" ca="1" si="99"/>
        <v/>
      </c>
    </row>
    <row r="193" spans="8:82" x14ac:dyDescent="0.25">
      <c r="H193">
        <f t="shared" ca="1" si="70"/>
        <v>2</v>
      </c>
      <c r="I193" cm="1">
        <f t="array" aca="1" ref="I193" ca="1">IF(H193=H192, I192, INDEX(Parties[Player ID], H193))</f>
        <v>8</v>
      </c>
      <c r="J193" t="str" cm="1">
        <f t="array" aca="1" ref="J193" ca="1">IF(I193=I192,J192, INDEX(Monsters[Name], I193))</f>
        <v>EFUP Gnome (Extrodinary Fantasical Ultra Pretty Gnome)</v>
      </c>
      <c r="K193" cm="1">
        <f t="array" aca="1" ref="K193" ca="1">IF(AND($H193=$H192, CD192=""), AN192, INDEX(Monsters[Health], $I193))</f>
        <v>82.5</v>
      </c>
      <c r="L193" cm="1">
        <f t="array" aca="1" ref="L193" ca="1">IF(AND($H193=$H192, $CD192=""), AO192, INDEX(Monsters[Stamina], $I193))</f>
        <v>160</v>
      </c>
      <c r="M193" s="18" cm="1">
        <f t="array" aca="1" ref="M193" ca="1">IF(AND($H193=$H192, $CD192=""), AP192, INDEX(Monsters[Attack], $I193))</f>
        <v>80</v>
      </c>
      <c r="N193" s="18" cm="1">
        <f t="array" aca="1" ref="N193" ca="1">IF(AND($H193=$H192, $CD192=""), AQ192, INDEX(Monsters[Defense], $I193))</f>
        <v>77</v>
      </c>
      <c r="O193" s="18" cm="1">
        <f t="array" aca="1" ref="O193" ca="1">IF(AND($H193=$H192, $CD192=""), AR192, INDEX(Monsters[Luck], $I193))</f>
        <v>100</v>
      </c>
      <c r="P193" cm="1">
        <f t="array" aca="1" ref="P193" ca="1">IF(I193=I192, P192, MATCH(INDEX(Monsters[Element], I193), Elements, 0))</f>
        <v>2</v>
      </c>
      <c r="Q193" s="4" cm="1">
        <f t="array" aca="1" ref="Q193" ca="1">INDEX(Monsters[Chance to Use 2], I193)</f>
        <v>0.8</v>
      </c>
      <c r="R193" cm="1">
        <f t="array" aca="1" ref="R193" ca="1">INDEX(Monsters[Ability 1 ID], I193)</f>
        <v>14</v>
      </c>
      <c r="S193" cm="1">
        <f t="array" aca="1" ref="S193" ca="1">INDEX(Monsters[Ability 2 ID], I193)</f>
        <v>11</v>
      </c>
      <c r="T193" cm="1">
        <f t="array" aca="1" ref="T193" ca="1">INDEX(Abilities[Stamina Cost], R193)</f>
        <v>20</v>
      </c>
      <c r="U193" cm="1">
        <f t="array" aca="1" ref="U193" ca="1">INDEX(Abilities[Stamina Cost], S193)</f>
        <v>10</v>
      </c>
      <c r="V193">
        <f t="shared" ca="1" si="71"/>
        <v>2</v>
      </c>
      <c r="W193">
        <f t="shared" ca="1" si="72"/>
        <v>10</v>
      </c>
      <c r="X193">
        <f t="shared" ca="1" si="73"/>
        <v>20</v>
      </c>
      <c r="Y193">
        <f t="shared" ca="1" si="74"/>
        <v>2</v>
      </c>
      <c r="Z193">
        <f t="shared" ca="1" si="75"/>
        <v>11</v>
      </c>
      <c r="AA193" s="18" cm="1">
        <f t="array" aca="1" ref="AA193" ca="1">INDEX(Abilities[Element ID], $Z193)</f>
        <v>2</v>
      </c>
      <c r="AB193" s="18" cm="1">
        <f t="array" aca="1" ref="AB193" ca="1">INDEX(Abilities[Stamina Cost], $Z193)</f>
        <v>10</v>
      </c>
      <c r="AC193" s="18" cm="1">
        <f t="array" aca="1" ref="AC193" ca="1">INDEX(Abilities[Min Damage], $Z193)</f>
        <v>10</v>
      </c>
      <c r="AD193" s="18" cm="1">
        <f t="array" aca="1" ref="AD193" ca="1">INDEX(Abilities[Max Damage], $Z193)</f>
        <v>22</v>
      </c>
      <c r="AE193" s="14">
        <f t="shared" ca="1" si="76"/>
        <v>10.76584190513066</v>
      </c>
      <c r="AF193" t="str" cm="1">
        <f t="array" aca="1" ref="AF193" ca="1">INDEX(Abilities[Special Effect], Z193)</f>
        <v>Vampire</v>
      </c>
      <c r="AG193" t="b" cm="1">
        <f t="array" aca="1" ref="AG193" ca="1">RAND() &lt;INDEX(Abilities[Effect Chance], Z193)*O193/100</f>
        <v>1</v>
      </c>
      <c r="AH193" t="str">
        <f t="shared" ca="1" si="77"/>
        <v>Vampire</v>
      </c>
      <c r="AI193" s="14">
        <f t="shared" ca="1" si="78"/>
        <v>10.76584190513066</v>
      </c>
      <c r="AJ193" t="b">
        <f t="shared" ca="1" si="79"/>
        <v>0</v>
      </c>
      <c r="AK193" t="b">
        <f ca="1">AND(AJ193, H193=COUNTA(Parties[Player Party]))</f>
        <v>0</v>
      </c>
      <c r="AL193" s="14" cm="1">
        <f t="array" aca="1" ref="AL193" ca="1">INDEX(ElementMultiplier, BL193, P193)*100/N193</f>
        <v>1.2987012987012987</v>
      </c>
      <c r="AM193" s="14">
        <f t="shared" ca="1" si="67"/>
        <v>12</v>
      </c>
      <c r="AN193" s="18">
        <f t="shared" ca="1" si="80"/>
        <v>79</v>
      </c>
      <c r="AO193" s="18">
        <f t="shared" ca="1" si="81"/>
        <v>150</v>
      </c>
      <c r="AP193" s="18">
        <f t="shared" ca="1" si="82"/>
        <v>80</v>
      </c>
      <c r="AQ193" s="18">
        <f t="shared" ca="1" si="83"/>
        <v>69</v>
      </c>
      <c r="AR193" s="18">
        <f t="shared" ca="1" si="84"/>
        <v>100</v>
      </c>
      <c r="AS193">
        <f t="shared" ca="1" si="85"/>
        <v>3</v>
      </c>
      <c r="AT193" cm="1">
        <f t="array" aca="1" ref="AT193" ca="1">IF(AS193=AS192, AT192, INDEX(Parties[Opponent ID], AS193))</f>
        <v>11</v>
      </c>
      <c r="AU193" t="str" cm="1">
        <f t="array" aca="1" ref="AU193" ca="1">IF(AT193=AT192,AU192, INDEX(Monsters[Name], AT193))</f>
        <v>Gneaver</v>
      </c>
      <c r="AV193" cm="1">
        <f t="array" aca="1" ref="AV193" ca="1">IF(AND($AS193=$AS192, $CD192=""), BY192, INDEX(Monsters[Health], $AT193))</f>
        <v>120</v>
      </c>
      <c r="AW193" cm="1">
        <f t="array" aca="1" ref="AW193" ca="1">IF(AND($AS193=$AS192, $CD192=""), BZ192, INDEX(Monsters[Stamina], $AT193))</f>
        <v>107</v>
      </c>
      <c r="AX193" s="18" cm="1">
        <f t="array" aca="1" ref="AX193" ca="1">IF(AND($AS193=$AS192, $CD192=""), CA192, INDEX(Monsters[Attack], $AT193))</f>
        <v>110</v>
      </c>
      <c r="AY193" s="18" cm="1">
        <f t="array" aca="1" ref="AY193" ca="1">IF(AND($AS193=$AS192, $CD192=""), CB192, INDEX(Monsters[Defense], $AT193))</f>
        <v>80</v>
      </c>
      <c r="AZ193" s="18" cm="1">
        <f t="array" aca="1" ref="AZ193" ca="1">IF(AND($AS193=$AS192, $CD192=""), CC192, INDEX(Monsters[Luck], $AT193))</f>
        <v>100</v>
      </c>
      <c r="BA193" cm="1">
        <f t="array" aca="1" ref="BA193" ca="1">IF(AT193=AT192, BA192, MATCH(INDEX(Monsters[Element], AT193), Elements, 0))</f>
        <v>4</v>
      </c>
      <c r="BB193" s="4" cm="1">
        <f t="array" aca="1" ref="BB193" ca="1">INDEX(Monsters[Chance to Use 2], AT193)</f>
        <v>0.25</v>
      </c>
      <c r="BC193" cm="1">
        <f t="array" aca="1" ref="BC193" ca="1">INDEX(Monsters[Ability 1 ID], AT193)</f>
        <v>1</v>
      </c>
      <c r="BD193" cm="1">
        <f t="array" aca="1" ref="BD193" ca="1">INDEX(Monsters[Ability 2 ID], AT193)</f>
        <v>2</v>
      </c>
      <c r="BE193" cm="1">
        <f t="array" aca="1" ref="BE193" ca="1">INDEX(Abilities[Stamina Cost], BC193)</f>
        <v>5</v>
      </c>
      <c r="BF193" cm="1">
        <f t="array" aca="1" ref="BF193" ca="1">INDEX(Abilities[Stamina Cost], BD193)</f>
        <v>3</v>
      </c>
      <c r="BG193">
        <f t="shared" ca="1" si="86"/>
        <v>2</v>
      </c>
      <c r="BH193">
        <f t="shared" ca="1" si="87"/>
        <v>3</v>
      </c>
      <c r="BI193">
        <f t="shared" ca="1" si="88"/>
        <v>5</v>
      </c>
      <c r="BJ193">
        <f t="shared" ca="1" si="89"/>
        <v>2</v>
      </c>
      <c r="BK193">
        <f t="shared" ca="1" si="90"/>
        <v>2</v>
      </c>
      <c r="BL193" s="18" cm="1">
        <f t="array" aca="1" ref="BL193" ca="1">INDEX(Abilities[Element ID], $BK193)</f>
        <v>1</v>
      </c>
      <c r="BM193" s="18" cm="1">
        <f t="array" aca="1" ref="BM193" ca="1">INDEX(Abilities[Stamina Cost], $BK193)</f>
        <v>3</v>
      </c>
      <c r="BN193" s="18" cm="1">
        <f t="array" aca="1" ref="BN193" ca="1">INDEX(Abilities[Min Damage], $BK193)</f>
        <v>8</v>
      </c>
      <c r="BO193" s="18" cm="1">
        <f t="array" aca="1" ref="BO193" ca="1">INDEX(Abilities[Max Damage], $BK193)</f>
        <v>13</v>
      </c>
      <c r="BP193" s="14">
        <f t="shared" ca="1" si="91"/>
        <v>12.111145598529092</v>
      </c>
      <c r="BQ193" t="str" cm="1">
        <f t="array" aca="1" ref="BQ193" ca="1">INDEX(Abilities[Special Effect], BK193)</f>
        <v>Sunder</v>
      </c>
      <c r="BR193" t="b" cm="1">
        <f t="array" aca="1" ref="BR193" ca="1">RAND() &lt;INDEX(Abilities[Effect Chance], BK193)*AZ193/100</f>
        <v>1</v>
      </c>
      <c r="BS193" t="str">
        <f t="shared" ca="1" si="92"/>
        <v>Sunder</v>
      </c>
      <c r="BT193" s="14">
        <f t="shared" ca="1" si="93"/>
        <v>12.111145598529092</v>
      </c>
      <c r="BU193" t="b">
        <f t="shared" ca="1" si="94"/>
        <v>0</v>
      </c>
      <c r="BV193" t="b">
        <f ca="1">AND(BU193, AS193=COUNTA(Parties[Opponent Party]))</f>
        <v>0</v>
      </c>
      <c r="BW193" s="14" cm="1">
        <f t="array" aca="1" ref="BW193" ca="1">INDEX(ElementMultiplier, AA193, BA193)*100/AY193</f>
        <v>1.5625</v>
      </c>
      <c r="BX193" s="18">
        <f t="shared" ca="1" si="68"/>
        <v>17</v>
      </c>
      <c r="BY193" s="18">
        <f t="shared" ca="1" si="69"/>
        <v>103</v>
      </c>
      <c r="BZ193" s="18">
        <f t="shared" ca="1" si="95"/>
        <v>104</v>
      </c>
      <c r="CA193" s="18">
        <f t="shared" ca="1" si="96"/>
        <v>110</v>
      </c>
      <c r="CB193" s="18">
        <f t="shared" ca="1" si="97"/>
        <v>80</v>
      </c>
      <c r="CC193" s="18">
        <f t="shared" ca="1" si="98"/>
        <v>100</v>
      </c>
      <c r="CD193" t="str">
        <f t="shared" ca="1" si="99"/>
        <v/>
      </c>
    </row>
    <row r="194" spans="8:82" x14ac:dyDescent="0.25">
      <c r="H194">
        <f t="shared" ca="1" si="70"/>
        <v>2</v>
      </c>
      <c r="I194" cm="1">
        <f t="array" aca="1" ref="I194" ca="1">IF(H194=H193, I193, INDEX(Parties[Player ID], H194))</f>
        <v>8</v>
      </c>
      <c r="J194" t="str" cm="1">
        <f t="array" aca="1" ref="J194" ca="1">IF(I194=I193,J193, INDEX(Monsters[Name], I194))</f>
        <v>EFUP Gnome (Extrodinary Fantasical Ultra Pretty Gnome)</v>
      </c>
      <c r="K194" cm="1">
        <f t="array" aca="1" ref="K194" ca="1">IF(AND($H194=$H193, CD193=""), AN193, INDEX(Monsters[Health], $I194))</f>
        <v>79</v>
      </c>
      <c r="L194" cm="1">
        <f t="array" aca="1" ref="L194" ca="1">IF(AND($H194=$H193, $CD193=""), AO193, INDEX(Monsters[Stamina], $I194))</f>
        <v>150</v>
      </c>
      <c r="M194" s="18" cm="1">
        <f t="array" aca="1" ref="M194" ca="1">IF(AND($H194=$H193, $CD193=""), AP193, INDEX(Monsters[Attack], $I194))</f>
        <v>80</v>
      </c>
      <c r="N194" s="18" cm="1">
        <f t="array" aca="1" ref="N194" ca="1">IF(AND($H194=$H193, $CD193=""), AQ193, INDEX(Monsters[Defense], $I194))</f>
        <v>69</v>
      </c>
      <c r="O194" s="18" cm="1">
        <f t="array" aca="1" ref="O194" ca="1">IF(AND($H194=$H193, $CD193=""), AR193, INDEX(Monsters[Luck], $I194))</f>
        <v>100</v>
      </c>
      <c r="P194" cm="1">
        <f t="array" aca="1" ref="P194" ca="1">IF(I194=I193, P193, MATCH(INDEX(Monsters[Element], I194), Elements, 0))</f>
        <v>2</v>
      </c>
      <c r="Q194" s="4" cm="1">
        <f t="array" aca="1" ref="Q194" ca="1">INDEX(Monsters[Chance to Use 2], I194)</f>
        <v>0.8</v>
      </c>
      <c r="R194" cm="1">
        <f t="array" aca="1" ref="R194" ca="1">INDEX(Monsters[Ability 1 ID], I194)</f>
        <v>14</v>
      </c>
      <c r="S194" cm="1">
        <f t="array" aca="1" ref="S194" ca="1">INDEX(Monsters[Ability 2 ID], I194)</f>
        <v>11</v>
      </c>
      <c r="T194" cm="1">
        <f t="array" aca="1" ref="T194" ca="1">INDEX(Abilities[Stamina Cost], R194)</f>
        <v>20</v>
      </c>
      <c r="U194" cm="1">
        <f t="array" aca="1" ref="U194" ca="1">INDEX(Abilities[Stamina Cost], S194)</f>
        <v>10</v>
      </c>
      <c r="V194">
        <f t="shared" ca="1" si="71"/>
        <v>2</v>
      </c>
      <c r="W194">
        <f t="shared" ca="1" si="72"/>
        <v>10</v>
      </c>
      <c r="X194">
        <f t="shared" ca="1" si="73"/>
        <v>20</v>
      </c>
      <c r="Y194">
        <f t="shared" ca="1" si="74"/>
        <v>2</v>
      </c>
      <c r="Z194">
        <f t="shared" ca="1" si="75"/>
        <v>11</v>
      </c>
      <c r="AA194" s="18" cm="1">
        <f t="array" aca="1" ref="AA194" ca="1">INDEX(Abilities[Element ID], $Z194)</f>
        <v>2</v>
      </c>
      <c r="AB194" s="18" cm="1">
        <f t="array" aca="1" ref="AB194" ca="1">INDEX(Abilities[Stamina Cost], $Z194)</f>
        <v>10</v>
      </c>
      <c r="AC194" s="18" cm="1">
        <f t="array" aca="1" ref="AC194" ca="1">INDEX(Abilities[Min Damage], $Z194)</f>
        <v>10</v>
      </c>
      <c r="AD194" s="18" cm="1">
        <f t="array" aca="1" ref="AD194" ca="1">INDEX(Abilities[Max Damage], $Z194)</f>
        <v>22</v>
      </c>
      <c r="AE194" s="14">
        <f t="shared" ca="1" si="76"/>
        <v>16.676049357863739</v>
      </c>
      <c r="AF194" t="str" cm="1">
        <f t="array" aca="1" ref="AF194" ca="1">INDEX(Abilities[Special Effect], Z194)</f>
        <v>Vampire</v>
      </c>
      <c r="AG194" t="b" cm="1">
        <f t="array" aca="1" ref="AG194" ca="1">RAND() &lt;INDEX(Abilities[Effect Chance], Z194)*O194/100</f>
        <v>1</v>
      </c>
      <c r="AH194" t="str">
        <f t="shared" ca="1" si="77"/>
        <v>Vampire</v>
      </c>
      <c r="AI194" s="14">
        <f t="shared" ca="1" si="78"/>
        <v>16.676049357863739</v>
      </c>
      <c r="AJ194" t="b">
        <f t="shared" ca="1" si="79"/>
        <v>0</v>
      </c>
      <c r="AK194" t="b">
        <f ca="1">AND(AJ194, H194=COUNTA(Parties[Player Party]))</f>
        <v>0</v>
      </c>
      <c r="AL194" s="14" cm="1">
        <f t="array" aca="1" ref="AL194" ca="1">INDEX(ElementMultiplier, BL194, P194)*100/N194</f>
        <v>2.8985507246376812</v>
      </c>
      <c r="AM194" s="14">
        <f t="shared" ca="1" si="67"/>
        <v>18</v>
      </c>
      <c r="AN194" s="18">
        <f t="shared" ca="1" si="80"/>
        <v>74</v>
      </c>
      <c r="AO194" s="18">
        <f t="shared" ca="1" si="81"/>
        <v>140</v>
      </c>
      <c r="AP194" s="18">
        <f t="shared" ca="1" si="82"/>
        <v>80</v>
      </c>
      <c r="AQ194" s="18">
        <f t="shared" ca="1" si="83"/>
        <v>69</v>
      </c>
      <c r="AR194" s="18">
        <f t="shared" ca="1" si="84"/>
        <v>100</v>
      </c>
      <c r="AS194">
        <f t="shared" ca="1" si="85"/>
        <v>3</v>
      </c>
      <c r="AT194" cm="1">
        <f t="array" aca="1" ref="AT194" ca="1">IF(AS194=AS193, AT193, INDEX(Parties[Opponent ID], AS194))</f>
        <v>11</v>
      </c>
      <c r="AU194" t="str" cm="1">
        <f t="array" aca="1" ref="AU194" ca="1">IF(AT194=AT193,AU193, INDEX(Monsters[Name], AT194))</f>
        <v>Gneaver</v>
      </c>
      <c r="AV194" cm="1">
        <f t="array" aca="1" ref="AV194" ca="1">IF(AND($AS194=$AS193, $CD193=""), BY193, INDEX(Monsters[Health], $AT194))</f>
        <v>103</v>
      </c>
      <c r="AW194" cm="1">
        <f t="array" aca="1" ref="AW194" ca="1">IF(AND($AS194=$AS193, $CD193=""), BZ193, INDEX(Monsters[Stamina], $AT194))</f>
        <v>104</v>
      </c>
      <c r="AX194" s="18" cm="1">
        <f t="array" aca="1" ref="AX194" ca="1">IF(AND($AS194=$AS193, $CD193=""), CA193, INDEX(Monsters[Attack], $AT194))</f>
        <v>110</v>
      </c>
      <c r="AY194" s="18" cm="1">
        <f t="array" aca="1" ref="AY194" ca="1">IF(AND($AS194=$AS193, $CD193=""), CB193, INDEX(Monsters[Defense], $AT194))</f>
        <v>80</v>
      </c>
      <c r="AZ194" s="18" cm="1">
        <f t="array" aca="1" ref="AZ194" ca="1">IF(AND($AS194=$AS193, $CD193=""), CC193, INDEX(Monsters[Luck], $AT194))</f>
        <v>100</v>
      </c>
      <c r="BA194" cm="1">
        <f t="array" aca="1" ref="BA194" ca="1">IF(AT194=AT193, BA193, MATCH(INDEX(Monsters[Element], AT194), Elements, 0))</f>
        <v>4</v>
      </c>
      <c r="BB194" s="4" cm="1">
        <f t="array" aca="1" ref="BB194" ca="1">INDEX(Monsters[Chance to Use 2], AT194)</f>
        <v>0.25</v>
      </c>
      <c r="BC194" cm="1">
        <f t="array" aca="1" ref="BC194" ca="1">INDEX(Monsters[Ability 1 ID], AT194)</f>
        <v>1</v>
      </c>
      <c r="BD194" cm="1">
        <f t="array" aca="1" ref="BD194" ca="1">INDEX(Monsters[Ability 2 ID], AT194)</f>
        <v>2</v>
      </c>
      <c r="BE194" cm="1">
        <f t="array" aca="1" ref="BE194" ca="1">INDEX(Abilities[Stamina Cost], BC194)</f>
        <v>5</v>
      </c>
      <c r="BF194" cm="1">
        <f t="array" aca="1" ref="BF194" ca="1">INDEX(Abilities[Stamina Cost], BD194)</f>
        <v>3</v>
      </c>
      <c r="BG194">
        <f t="shared" ca="1" si="86"/>
        <v>2</v>
      </c>
      <c r="BH194">
        <f t="shared" ca="1" si="87"/>
        <v>3</v>
      </c>
      <c r="BI194">
        <f t="shared" ca="1" si="88"/>
        <v>5</v>
      </c>
      <c r="BJ194">
        <f t="shared" ca="1" si="89"/>
        <v>1</v>
      </c>
      <c r="BK194">
        <f t="shared" ca="1" si="90"/>
        <v>1</v>
      </c>
      <c r="BL194" s="18" cm="1">
        <f t="array" aca="1" ref="BL194" ca="1">INDEX(Abilities[Element ID], $BK194)</f>
        <v>4</v>
      </c>
      <c r="BM194" s="18" cm="1">
        <f t="array" aca="1" ref="BM194" ca="1">INDEX(Abilities[Stamina Cost], $BK194)</f>
        <v>5</v>
      </c>
      <c r="BN194" s="18" cm="1">
        <f t="array" aca="1" ref="BN194" ca="1">INDEX(Abilities[Min Damage], $BK194)</f>
        <v>12</v>
      </c>
      <c r="BO194" s="18" cm="1">
        <f t="array" aca="1" ref="BO194" ca="1">INDEX(Abilities[Max Damage], $BK194)</f>
        <v>18</v>
      </c>
      <c r="BP194" s="14">
        <f t="shared" ca="1" si="91"/>
        <v>17.645506120272398</v>
      </c>
      <c r="BQ194" t="str" cm="1">
        <f t="array" aca="1" ref="BQ194" ca="1">INDEX(Abilities[Special Effect], BK194)</f>
        <v>Vampire</v>
      </c>
      <c r="BR194" t="b" cm="1">
        <f t="array" aca="1" ref="BR194" ca="1">RAND() &lt;INDEX(Abilities[Effect Chance], BK194)*AZ194/100</f>
        <v>1</v>
      </c>
      <c r="BS194" t="str">
        <f t="shared" ca="1" si="92"/>
        <v>Vampire</v>
      </c>
      <c r="BT194" s="14">
        <f t="shared" ca="1" si="93"/>
        <v>17.645506120272398</v>
      </c>
      <c r="BU194" t="b">
        <f t="shared" ca="1" si="94"/>
        <v>0</v>
      </c>
      <c r="BV194" t="b">
        <f ca="1">AND(BU194, AS194=COUNTA(Parties[Opponent Party]))</f>
        <v>0</v>
      </c>
      <c r="BW194" s="14" cm="1">
        <f t="array" aca="1" ref="BW194" ca="1">INDEX(ElementMultiplier, AA194, BA194)*100/AY194</f>
        <v>1.5625</v>
      </c>
      <c r="BX194" s="18">
        <f t="shared" ca="1" si="68"/>
        <v>26</v>
      </c>
      <c r="BY194" s="18">
        <f t="shared" ca="1" si="69"/>
        <v>86</v>
      </c>
      <c r="BZ194" s="18">
        <f t="shared" ca="1" si="95"/>
        <v>99</v>
      </c>
      <c r="CA194" s="18">
        <f t="shared" ca="1" si="96"/>
        <v>110</v>
      </c>
      <c r="CB194" s="18">
        <f t="shared" ca="1" si="97"/>
        <v>80</v>
      </c>
      <c r="CC194" s="18">
        <f t="shared" ca="1" si="98"/>
        <v>100</v>
      </c>
      <c r="CD194" t="str">
        <f t="shared" ca="1" si="99"/>
        <v/>
      </c>
    </row>
    <row r="195" spans="8:82" x14ac:dyDescent="0.25">
      <c r="H195">
        <f t="shared" ca="1" si="70"/>
        <v>2</v>
      </c>
      <c r="I195" cm="1">
        <f t="array" aca="1" ref="I195" ca="1">IF(H195=H194, I194, INDEX(Parties[Player ID], H195))</f>
        <v>8</v>
      </c>
      <c r="J195" t="str" cm="1">
        <f t="array" aca="1" ref="J195" ca="1">IF(I195=I194,J194, INDEX(Monsters[Name], I195))</f>
        <v>EFUP Gnome (Extrodinary Fantasical Ultra Pretty Gnome)</v>
      </c>
      <c r="K195" cm="1">
        <f t="array" aca="1" ref="K195" ca="1">IF(AND($H195=$H194, CD194=""), AN194, INDEX(Monsters[Health], $I195))</f>
        <v>74</v>
      </c>
      <c r="L195" cm="1">
        <f t="array" aca="1" ref="L195" ca="1">IF(AND($H195=$H194, $CD194=""), AO194, INDEX(Monsters[Stamina], $I195))</f>
        <v>140</v>
      </c>
      <c r="M195" s="18" cm="1">
        <f t="array" aca="1" ref="M195" ca="1">IF(AND($H195=$H194, $CD194=""), AP194, INDEX(Monsters[Attack], $I195))</f>
        <v>80</v>
      </c>
      <c r="N195" s="18" cm="1">
        <f t="array" aca="1" ref="N195" ca="1">IF(AND($H195=$H194, $CD194=""), AQ194, INDEX(Monsters[Defense], $I195))</f>
        <v>69</v>
      </c>
      <c r="O195" s="18" cm="1">
        <f t="array" aca="1" ref="O195" ca="1">IF(AND($H195=$H194, $CD194=""), AR194, INDEX(Monsters[Luck], $I195))</f>
        <v>100</v>
      </c>
      <c r="P195" cm="1">
        <f t="array" aca="1" ref="P195" ca="1">IF(I195=I194, P194, MATCH(INDEX(Monsters[Element], I195), Elements, 0))</f>
        <v>2</v>
      </c>
      <c r="Q195" s="4" cm="1">
        <f t="array" aca="1" ref="Q195" ca="1">INDEX(Monsters[Chance to Use 2], I195)</f>
        <v>0.8</v>
      </c>
      <c r="R195" cm="1">
        <f t="array" aca="1" ref="R195" ca="1">INDEX(Monsters[Ability 1 ID], I195)</f>
        <v>14</v>
      </c>
      <c r="S195" cm="1">
        <f t="array" aca="1" ref="S195" ca="1">INDEX(Monsters[Ability 2 ID], I195)</f>
        <v>11</v>
      </c>
      <c r="T195" cm="1">
        <f t="array" aca="1" ref="T195" ca="1">INDEX(Abilities[Stamina Cost], R195)</f>
        <v>20</v>
      </c>
      <c r="U195" cm="1">
        <f t="array" aca="1" ref="U195" ca="1">INDEX(Abilities[Stamina Cost], S195)</f>
        <v>10</v>
      </c>
      <c r="V195">
        <f t="shared" ca="1" si="71"/>
        <v>2</v>
      </c>
      <c r="W195">
        <f t="shared" ca="1" si="72"/>
        <v>10</v>
      </c>
      <c r="X195">
        <f t="shared" ca="1" si="73"/>
        <v>20</v>
      </c>
      <c r="Y195">
        <f t="shared" ca="1" si="74"/>
        <v>2</v>
      </c>
      <c r="Z195">
        <f t="shared" ca="1" si="75"/>
        <v>11</v>
      </c>
      <c r="AA195" s="18" cm="1">
        <f t="array" aca="1" ref="AA195" ca="1">INDEX(Abilities[Element ID], $Z195)</f>
        <v>2</v>
      </c>
      <c r="AB195" s="18" cm="1">
        <f t="array" aca="1" ref="AB195" ca="1">INDEX(Abilities[Stamina Cost], $Z195)</f>
        <v>10</v>
      </c>
      <c r="AC195" s="18" cm="1">
        <f t="array" aca="1" ref="AC195" ca="1">INDEX(Abilities[Min Damage], $Z195)</f>
        <v>10</v>
      </c>
      <c r="AD195" s="18" cm="1">
        <f t="array" aca="1" ref="AD195" ca="1">INDEX(Abilities[Max Damage], $Z195)</f>
        <v>22</v>
      </c>
      <c r="AE195" s="14">
        <f t="shared" ca="1" si="76"/>
        <v>15.051524110803713</v>
      </c>
      <c r="AF195" t="str" cm="1">
        <f t="array" aca="1" ref="AF195" ca="1">INDEX(Abilities[Special Effect], Z195)</f>
        <v>Vampire</v>
      </c>
      <c r="AG195" t="b" cm="1">
        <f t="array" aca="1" ref="AG195" ca="1">RAND() &lt;INDEX(Abilities[Effect Chance], Z195)*O195/100</f>
        <v>1</v>
      </c>
      <c r="AH195" t="str">
        <f t="shared" ca="1" si="77"/>
        <v>Vampire</v>
      </c>
      <c r="AI195" s="14">
        <f t="shared" ca="1" si="78"/>
        <v>15.051524110803713</v>
      </c>
      <c r="AJ195" t="b">
        <f t="shared" ca="1" si="79"/>
        <v>0</v>
      </c>
      <c r="AK195" t="b">
        <f ca="1">AND(AJ195, H195=COUNTA(Parties[Player Party]))</f>
        <v>0</v>
      </c>
      <c r="AL195" s="14" cm="1">
        <f t="array" aca="1" ref="AL195" ca="1">INDEX(ElementMultiplier, BL195, P195)*100/N195</f>
        <v>1.4492753623188406</v>
      </c>
      <c r="AM195" s="14">
        <f t="shared" ref="AM195:AM258" ca="1" si="100">ROUND((AL195*(IF(BS195 = "Rage", (AI195*BW195)/2, 0))+BT195), 0)</f>
        <v>10</v>
      </c>
      <c r="AN195" s="18">
        <f t="shared" ca="1" si="80"/>
        <v>76</v>
      </c>
      <c r="AO195" s="18">
        <f t="shared" ca="1" si="81"/>
        <v>130</v>
      </c>
      <c r="AP195" s="18">
        <f t="shared" ca="1" si="82"/>
        <v>80</v>
      </c>
      <c r="AQ195" s="18">
        <f t="shared" ca="1" si="83"/>
        <v>69</v>
      </c>
      <c r="AR195" s="18">
        <f t="shared" ca="1" si="84"/>
        <v>100</v>
      </c>
      <c r="AS195">
        <f t="shared" ca="1" si="85"/>
        <v>3</v>
      </c>
      <c r="AT195" cm="1">
        <f t="array" aca="1" ref="AT195" ca="1">IF(AS195=AS194, AT194, INDEX(Parties[Opponent ID], AS195))</f>
        <v>11</v>
      </c>
      <c r="AU195" t="str" cm="1">
        <f t="array" aca="1" ref="AU195" ca="1">IF(AT195=AT194,AU194, INDEX(Monsters[Name], AT195))</f>
        <v>Gneaver</v>
      </c>
      <c r="AV195" cm="1">
        <f t="array" aca="1" ref="AV195" ca="1">IF(AND($AS195=$AS194, $CD194=""), BY194, INDEX(Monsters[Health], $AT195))</f>
        <v>86</v>
      </c>
      <c r="AW195" cm="1">
        <f t="array" aca="1" ref="AW195" ca="1">IF(AND($AS195=$AS194, $CD194=""), BZ194, INDEX(Monsters[Stamina], $AT195))</f>
        <v>99</v>
      </c>
      <c r="AX195" s="18" cm="1">
        <f t="array" aca="1" ref="AX195" ca="1">IF(AND($AS195=$AS194, $CD194=""), CA194, INDEX(Monsters[Attack], $AT195))</f>
        <v>110</v>
      </c>
      <c r="AY195" s="18" cm="1">
        <f t="array" aca="1" ref="AY195" ca="1">IF(AND($AS195=$AS194, $CD194=""), CB194, INDEX(Monsters[Defense], $AT195))</f>
        <v>80</v>
      </c>
      <c r="AZ195" s="18" cm="1">
        <f t="array" aca="1" ref="AZ195" ca="1">IF(AND($AS195=$AS194, $CD194=""), CC194, INDEX(Monsters[Luck], $AT195))</f>
        <v>100</v>
      </c>
      <c r="BA195" cm="1">
        <f t="array" aca="1" ref="BA195" ca="1">IF(AT195=AT194, BA194, MATCH(INDEX(Monsters[Element], AT195), Elements, 0))</f>
        <v>4</v>
      </c>
      <c r="BB195" s="4" cm="1">
        <f t="array" aca="1" ref="BB195" ca="1">INDEX(Monsters[Chance to Use 2], AT195)</f>
        <v>0.25</v>
      </c>
      <c r="BC195" cm="1">
        <f t="array" aca="1" ref="BC195" ca="1">INDEX(Monsters[Ability 1 ID], AT195)</f>
        <v>1</v>
      </c>
      <c r="BD195" cm="1">
        <f t="array" aca="1" ref="BD195" ca="1">INDEX(Monsters[Ability 2 ID], AT195)</f>
        <v>2</v>
      </c>
      <c r="BE195" cm="1">
        <f t="array" aca="1" ref="BE195" ca="1">INDEX(Abilities[Stamina Cost], BC195)</f>
        <v>5</v>
      </c>
      <c r="BF195" cm="1">
        <f t="array" aca="1" ref="BF195" ca="1">INDEX(Abilities[Stamina Cost], BD195)</f>
        <v>3</v>
      </c>
      <c r="BG195">
        <f t="shared" ca="1" si="86"/>
        <v>2</v>
      </c>
      <c r="BH195">
        <f t="shared" ca="1" si="87"/>
        <v>3</v>
      </c>
      <c r="BI195">
        <f t="shared" ca="1" si="88"/>
        <v>5</v>
      </c>
      <c r="BJ195">
        <f t="shared" ca="1" si="89"/>
        <v>2</v>
      </c>
      <c r="BK195">
        <f t="shared" ca="1" si="90"/>
        <v>2</v>
      </c>
      <c r="BL195" s="18" cm="1">
        <f t="array" aca="1" ref="BL195" ca="1">INDEX(Abilities[Element ID], $BK195)</f>
        <v>1</v>
      </c>
      <c r="BM195" s="18" cm="1">
        <f t="array" aca="1" ref="BM195" ca="1">INDEX(Abilities[Stamina Cost], $BK195)</f>
        <v>3</v>
      </c>
      <c r="BN195" s="18" cm="1">
        <f t="array" aca="1" ref="BN195" ca="1">INDEX(Abilities[Min Damage], $BK195)</f>
        <v>8</v>
      </c>
      <c r="BO195" s="18" cm="1">
        <f t="array" aca="1" ref="BO195" ca="1">INDEX(Abilities[Max Damage], $BK195)</f>
        <v>13</v>
      </c>
      <c r="BP195" s="14">
        <f t="shared" ca="1" si="91"/>
        <v>10.221398615970232</v>
      </c>
      <c r="BQ195" t="str" cm="1">
        <f t="array" aca="1" ref="BQ195" ca="1">INDEX(Abilities[Special Effect], BK195)</f>
        <v>Sunder</v>
      </c>
      <c r="BR195" t="b" cm="1">
        <f t="array" aca="1" ref="BR195" ca="1">RAND() &lt;INDEX(Abilities[Effect Chance], BK195)*AZ195/100</f>
        <v>0</v>
      </c>
      <c r="BS195" t="str">
        <f t="shared" ca="1" si="92"/>
        <v/>
      </c>
      <c r="BT195" s="14">
        <f t="shared" ca="1" si="93"/>
        <v>10.221398615970232</v>
      </c>
      <c r="BU195" t="b">
        <f t="shared" ca="1" si="94"/>
        <v>0</v>
      </c>
      <c r="BV195" t="b">
        <f ca="1">AND(BU195, AS195=COUNTA(Parties[Opponent Party]))</f>
        <v>0</v>
      </c>
      <c r="BW195" s="14" cm="1">
        <f t="array" aca="1" ref="BW195" ca="1">INDEX(ElementMultiplier, AA195, BA195)*100/AY195</f>
        <v>1.5625</v>
      </c>
      <c r="BX195" s="18">
        <f t="shared" ref="BX195:BX258" ca="1" si="101">ROUND((IF(AH195 = "Rage", (BT195*AL195)/2, 0)+AI195)*BW195, 0)</f>
        <v>24</v>
      </c>
      <c r="BY195" s="18">
        <f t="shared" ref="BY195:BY258" ca="1" si="102">MAX((AV195+IF(BS195 = "Vampire", AM195/2, 0))-BX195, 0)</f>
        <v>62</v>
      </c>
      <c r="BZ195" s="18">
        <f t="shared" ca="1" si="95"/>
        <v>96</v>
      </c>
      <c r="CA195" s="18">
        <f t="shared" ca="1" si="96"/>
        <v>110</v>
      </c>
      <c r="CB195" s="18">
        <f t="shared" ca="1" si="97"/>
        <v>80</v>
      </c>
      <c r="CC195" s="18">
        <f t="shared" ca="1" si="98"/>
        <v>100</v>
      </c>
      <c r="CD195" t="str">
        <f t="shared" ca="1" si="99"/>
        <v/>
      </c>
    </row>
    <row r="196" spans="8:82" x14ac:dyDescent="0.25">
      <c r="H196">
        <f t="shared" ref="H196:H200" ca="1" si="103">IF($CD195="",IF(AJ195, H195+1, H195), 1)</f>
        <v>2</v>
      </c>
      <c r="I196" cm="1">
        <f t="array" aca="1" ref="I196" ca="1">IF(H196=H195, I195, INDEX(Parties[Player ID], H196))</f>
        <v>8</v>
      </c>
      <c r="J196" t="str" cm="1">
        <f t="array" aca="1" ref="J196" ca="1">IF(I196=I195,J195, INDEX(Monsters[Name], I196))</f>
        <v>EFUP Gnome (Extrodinary Fantasical Ultra Pretty Gnome)</v>
      </c>
      <c r="K196" cm="1">
        <f t="array" aca="1" ref="K196" ca="1">IF(AND($H196=$H195, CD195=""), AN195, INDEX(Monsters[Health], $I196))</f>
        <v>76</v>
      </c>
      <c r="L196" cm="1">
        <f t="array" aca="1" ref="L196" ca="1">IF(AND($H196=$H195, $CD195=""), AO195, INDEX(Monsters[Stamina], $I196))</f>
        <v>130</v>
      </c>
      <c r="M196" s="18" cm="1">
        <f t="array" aca="1" ref="M196" ca="1">IF(AND($H196=$H195, $CD195=""), AP195, INDEX(Monsters[Attack], $I196))</f>
        <v>80</v>
      </c>
      <c r="N196" s="18" cm="1">
        <f t="array" aca="1" ref="N196" ca="1">IF(AND($H196=$H195, $CD195=""), AQ195, INDEX(Monsters[Defense], $I196))</f>
        <v>69</v>
      </c>
      <c r="O196" s="18" cm="1">
        <f t="array" aca="1" ref="O196" ca="1">IF(AND($H196=$H195, $CD195=""), AR195, INDEX(Monsters[Luck], $I196))</f>
        <v>100</v>
      </c>
      <c r="P196" cm="1">
        <f t="array" aca="1" ref="P196" ca="1">IF(I196=I195, P195, MATCH(INDEX(Monsters[Element], I196), Elements, 0))</f>
        <v>2</v>
      </c>
      <c r="Q196" s="4" cm="1">
        <f t="array" aca="1" ref="Q196" ca="1">INDEX(Monsters[Chance to Use 2], I196)</f>
        <v>0.8</v>
      </c>
      <c r="R196" cm="1">
        <f t="array" aca="1" ref="R196" ca="1">INDEX(Monsters[Ability 1 ID], I196)</f>
        <v>14</v>
      </c>
      <c r="S196" cm="1">
        <f t="array" aca="1" ref="S196" ca="1">INDEX(Monsters[Ability 2 ID], I196)</f>
        <v>11</v>
      </c>
      <c r="T196" cm="1">
        <f t="array" aca="1" ref="T196" ca="1">INDEX(Abilities[Stamina Cost], R196)</f>
        <v>20</v>
      </c>
      <c r="U196" cm="1">
        <f t="array" aca="1" ref="U196" ca="1">INDEX(Abilities[Stamina Cost], S196)</f>
        <v>10</v>
      </c>
      <c r="V196">
        <f t="shared" ref="V196:V200" ca="1" si="104">IF(T196&lt;=U196, 1, 2)</f>
        <v>2</v>
      </c>
      <c r="W196">
        <f t="shared" ref="W196:W200" ca="1" si="105">MIN(T196:U196)</f>
        <v>10</v>
      </c>
      <c r="X196">
        <f t="shared" ref="X196:X200" ca="1" si="106">MAX(T196:U196)</f>
        <v>20</v>
      </c>
      <c r="Y196">
        <f t="shared" ref="Y196:Y200" ca="1" si="107">IF(L196&lt;X196, V196, 1 + (RAND()&lt;Q196))</f>
        <v>2</v>
      </c>
      <c r="Z196">
        <f t="shared" ref="Z196:Z200" ca="1" si="108">CHOOSE(Y196,R196,S196)</f>
        <v>11</v>
      </c>
      <c r="AA196" s="18" cm="1">
        <f t="array" aca="1" ref="AA196" ca="1">INDEX(Abilities[Element ID], $Z196)</f>
        <v>2</v>
      </c>
      <c r="AB196" s="18" cm="1">
        <f t="array" aca="1" ref="AB196" ca="1">INDEX(Abilities[Stamina Cost], $Z196)</f>
        <v>10</v>
      </c>
      <c r="AC196" s="18" cm="1">
        <f t="array" aca="1" ref="AC196" ca="1">INDEX(Abilities[Min Damage], $Z196)</f>
        <v>10</v>
      </c>
      <c r="AD196" s="18" cm="1">
        <f t="array" aca="1" ref="AD196" ca="1">INDEX(Abilities[Max Damage], $Z196)</f>
        <v>22</v>
      </c>
      <c r="AE196" s="14">
        <f t="shared" ref="AE196:AE200" ca="1" si="109">(AC196+(RAND()+RAND()+RAND())*(AD196-AC196)/3)*M196/100</f>
        <v>14.623434148270553</v>
      </c>
      <c r="AF196" t="str" cm="1">
        <f t="array" aca="1" ref="AF196" ca="1">INDEX(Abilities[Special Effect], Z196)</f>
        <v>Vampire</v>
      </c>
      <c r="AG196" t="b" cm="1">
        <f t="array" aca="1" ref="AG196" ca="1">RAND() &lt;INDEX(Abilities[Effect Chance], Z196)*O196/100</f>
        <v>0</v>
      </c>
      <c r="AH196" t="str">
        <f t="shared" ref="AH196:AH200" ca="1" si="110">IF(AG196,AF196,"")</f>
        <v/>
      </c>
      <c r="AI196" s="14">
        <f t="shared" ref="AI196:AI200" ca="1" si="111">IF(AF196="Hit Chance", AG196*AE196, AE196)</f>
        <v>14.623434148270553</v>
      </c>
      <c r="AJ196" t="b">
        <f t="shared" ref="AJ196:AJ200" ca="1" si="112">OR(AN196=0,AO196&lt;W196)</f>
        <v>0</v>
      </c>
      <c r="AK196" t="b">
        <f ca="1">AND(AJ196, H196=COUNTA(Parties[Player Party]))</f>
        <v>0</v>
      </c>
      <c r="AL196" s="14" cm="1">
        <f t="array" aca="1" ref="AL196" ca="1">INDEX(ElementMultiplier, BL196, P196)*100/N196</f>
        <v>1.4492753623188406</v>
      </c>
      <c r="AM196" s="14">
        <f t="shared" ca="1" si="100"/>
        <v>12</v>
      </c>
      <c r="AN196" s="18">
        <f t="shared" ref="AN196:AN259" ca="1" si="113">MAX((K196+IF(AH196 = "Vampire", BX196/2, 0))-AM196, 0)</f>
        <v>64</v>
      </c>
      <c r="AO196" s="18">
        <f t="shared" ref="AO196:AO200" ca="1" si="114">MAX(L196-AB196,0)</f>
        <v>120</v>
      </c>
      <c r="AP196" s="18">
        <f t="shared" ref="AP196:AP200" ca="1" si="115">ROUND(M196*IF(BS196="Weaken", 0.9, 1)*IF(AH196="Focus", 1.1, 1), 0)</f>
        <v>80</v>
      </c>
      <c r="AQ196" s="18">
        <f t="shared" ref="AQ196:AQ200" ca="1" si="116">ROUND(N196*IF($BS196="Sunder", 0.9, 1)*IF($AH196="Fortify", 1.1, 1), 0)</f>
        <v>62</v>
      </c>
      <c r="AR196" s="18">
        <f t="shared" ref="AR196:AR200" ca="1" si="117">ROUND(O196*IF($BS196="Unlucky", 0.9, 1)*IF($AH196="Lucky", 1.1, 1), 0)</f>
        <v>100</v>
      </c>
      <c r="AS196">
        <f t="shared" ref="AS196:AS200" ca="1" si="118">IF($CD195="",IF(BU195, AS195+1, AS195), 1)</f>
        <v>3</v>
      </c>
      <c r="AT196" cm="1">
        <f t="array" aca="1" ref="AT196" ca="1">IF(AS196=AS195, AT195, INDEX(Parties[Opponent ID], AS196))</f>
        <v>11</v>
      </c>
      <c r="AU196" t="str" cm="1">
        <f t="array" aca="1" ref="AU196" ca="1">IF(AT196=AT195,AU195, INDEX(Monsters[Name], AT196))</f>
        <v>Gneaver</v>
      </c>
      <c r="AV196" cm="1">
        <f t="array" aca="1" ref="AV196" ca="1">IF(AND($AS196=$AS195, $CD195=""), BY195, INDEX(Monsters[Health], $AT196))</f>
        <v>62</v>
      </c>
      <c r="AW196" cm="1">
        <f t="array" aca="1" ref="AW196" ca="1">IF(AND($AS196=$AS195, $CD195=""), BZ195, INDEX(Monsters[Stamina], $AT196))</f>
        <v>96</v>
      </c>
      <c r="AX196" s="18" cm="1">
        <f t="array" aca="1" ref="AX196" ca="1">IF(AND($AS196=$AS195, $CD195=""), CA195, INDEX(Monsters[Attack], $AT196))</f>
        <v>110</v>
      </c>
      <c r="AY196" s="18" cm="1">
        <f t="array" aca="1" ref="AY196" ca="1">IF(AND($AS196=$AS195, $CD195=""), CB195, INDEX(Monsters[Defense], $AT196))</f>
        <v>80</v>
      </c>
      <c r="AZ196" s="18" cm="1">
        <f t="array" aca="1" ref="AZ196" ca="1">IF(AND($AS196=$AS195, $CD195=""), CC195, INDEX(Monsters[Luck], $AT196))</f>
        <v>100</v>
      </c>
      <c r="BA196" cm="1">
        <f t="array" aca="1" ref="BA196" ca="1">IF(AT196=AT195, BA195, MATCH(INDEX(Monsters[Element], AT196), Elements, 0))</f>
        <v>4</v>
      </c>
      <c r="BB196" s="4" cm="1">
        <f t="array" aca="1" ref="BB196" ca="1">INDEX(Monsters[Chance to Use 2], AT196)</f>
        <v>0.25</v>
      </c>
      <c r="BC196" cm="1">
        <f t="array" aca="1" ref="BC196" ca="1">INDEX(Monsters[Ability 1 ID], AT196)</f>
        <v>1</v>
      </c>
      <c r="BD196" cm="1">
        <f t="array" aca="1" ref="BD196" ca="1">INDEX(Monsters[Ability 2 ID], AT196)</f>
        <v>2</v>
      </c>
      <c r="BE196" cm="1">
        <f t="array" aca="1" ref="BE196" ca="1">INDEX(Abilities[Stamina Cost], BC196)</f>
        <v>5</v>
      </c>
      <c r="BF196" cm="1">
        <f t="array" aca="1" ref="BF196" ca="1">INDEX(Abilities[Stamina Cost], BD196)</f>
        <v>3</v>
      </c>
      <c r="BG196">
        <f t="shared" ref="BG196:BG200" ca="1" si="119">IF(BE196&lt;=BF196, 1, 2)</f>
        <v>2</v>
      </c>
      <c r="BH196">
        <f t="shared" ref="BH196:BH200" ca="1" si="120">MIN(BE196:BF196)</f>
        <v>3</v>
      </c>
      <c r="BI196">
        <f t="shared" ref="BI196:BI200" ca="1" si="121">MAX(BE196:BF196)</f>
        <v>5</v>
      </c>
      <c r="BJ196">
        <f t="shared" ref="BJ196:BJ200" ca="1" si="122">IF(AW196&lt;BI196, BG196, 1 + (RAND()&lt;BB196))</f>
        <v>2</v>
      </c>
      <c r="BK196">
        <f t="shared" ref="BK196:BK200" ca="1" si="123">CHOOSE(BJ196,BC196,BD196)</f>
        <v>2</v>
      </c>
      <c r="BL196" s="18" cm="1">
        <f t="array" aca="1" ref="BL196" ca="1">INDEX(Abilities[Element ID], $BK196)</f>
        <v>1</v>
      </c>
      <c r="BM196" s="18" cm="1">
        <f t="array" aca="1" ref="BM196" ca="1">INDEX(Abilities[Stamina Cost], $BK196)</f>
        <v>3</v>
      </c>
      <c r="BN196" s="18" cm="1">
        <f t="array" aca="1" ref="BN196" ca="1">INDEX(Abilities[Min Damage], $BK196)</f>
        <v>8</v>
      </c>
      <c r="BO196" s="18" cm="1">
        <f t="array" aca="1" ref="BO196" ca="1">INDEX(Abilities[Max Damage], $BK196)</f>
        <v>13</v>
      </c>
      <c r="BP196" s="14">
        <f t="shared" ref="BP196:BP200" ca="1" si="124">(BN196+(RAND()+RAND()+RAND())*(BO196-BN196)/3)*AX196/100</f>
        <v>11.745532354673854</v>
      </c>
      <c r="BQ196" t="str" cm="1">
        <f t="array" aca="1" ref="BQ196" ca="1">INDEX(Abilities[Special Effect], BK196)</f>
        <v>Sunder</v>
      </c>
      <c r="BR196" t="b" cm="1">
        <f t="array" aca="1" ref="BR196" ca="1">RAND() &lt;INDEX(Abilities[Effect Chance], BK196)*AZ196/100</f>
        <v>1</v>
      </c>
      <c r="BS196" t="str">
        <f t="shared" ref="BS196:BS200" ca="1" si="125">IF(BR196, BQ196, "")</f>
        <v>Sunder</v>
      </c>
      <c r="BT196" s="14">
        <f t="shared" ref="BT196:BT200" ca="1" si="126">IF(BQ196="Hit Chance", BP196*BR196, BP196)</f>
        <v>11.745532354673854</v>
      </c>
      <c r="BU196" t="b">
        <f t="shared" ref="BU196:BU200" ca="1" si="127">OR(BY196=0,BZ196&lt;BH196)</f>
        <v>0</v>
      </c>
      <c r="BV196" t="b">
        <f ca="1">AND(BU196, AS196=COUNTA(Parties[Opponent Party]))</f>
        <v>0</v>
      </c>
      <c r="BW196" s="14" cm="1">
        <f t="array" aca="1" ref="BW196" ca="1">INDEX(ElementMultiplier, AA196, BA196)*100/AY196</f>
        <v>1.5625</v>
      </c>
      <c r="BX196" s="18">
        <f t="shared" ca="1" si="101"/>
        <v>23</v>
      </c>
      <c r="BY196" s="18">
        <f t="shared" ca="1" si="102"/>
        <v>39</v>
      </c>
      <c r="BZ196" s="18">
        <f t="shared" ref="BZ196:BZ200" ca="1" si="128">MAX(AW196-BM196,0)</f>
        <v>93</v>
      </c>
      <c r="CA196" s="18">
        <f t="shared" ref="CA196:CA200" ca="1" si="129">ROUND(AX196 * IF($AH196="Weaken", 0.9, 1) * IF($BS196="Focus", 1.1, 1), 0)</f>
        <v>110</v>
      </c>
      <c r="CB196" s="18">
        <f t="shared" ref="CB196:CB200" ca="1" si="130">ROUND(AY196 * IF($AH196="Sunder", 0.9, 1) * IF($BS196="Fortify", 1.1, 1), 0)</f>
        <v>80</v>
      </c>
      <c r="CC196" s="18">
        <f t="shared" ref="CC196:CC200" ca="1" si="131">ROUND(AZ196 * IF($AH196="Unlucky", 0.9, 1) * IF($BS196="Lucky", 1.1, 1), 0)</f>
        <v>100</v>
      </c>
      <c r="CD196" t="str">
        <f t="shared" ref="CD196:CD200" ca="1" si="132">IF(AK196, IF(BV196, "Tie", "Opponent"), IF(BV196, "Player", ""))</f>
        <v/>
      </c>
    </row>
    <row r="197" spans="8:82" x14ac:dyDescent="0.25">
      <c r="H197">
        <f t="shared" ca="1" si="103"/>
        <v>2</v>
      </c>
      <c r="I197" cm="1">
        <f t="array" aca="1" ref="I197" ca="1">IF(H197=H196, I196, INDEX(Parties[Player ID], H197))</f>
        <v>8</v>
      </c>
      <c r="J197" t="str" cm="1">
        <f t="array" aca="1" ref="J197" ca="1">IF(I197=I196,J196, INDEX(Monsters[Name], I197))</f>
        <v>EFUP Gnome (Extrodinary Fantasical Ultra Pretty Gnome)</v>
      </c>
      <c r="K197" cm="1">
        <f t="array" aca="1" ref="K197" ca="1">IF(AND($H197=$H196, CD196=""), AN196, INDEX(Monsters[Health], $I197))</f>
        <v>64</v>
      </c>
      <c r="L197" cm="1">
        <f t="array" aca="1" ref="L197" ca="1">IF(AND($H197=$H196, $CD196=""), AO196, INDEX(Monsters[Stamina], $I197))</f>
        <v>120</v>
      </c>
      <c r="M197" s="18" cm="1">
        <f t="array" aca="1" ref="M197" ca="1">IF(AND($H197=$H196, $CD196=""), AP196, INDEX(Monsters[Attack], $I197))</f>
        <v>80</v>
      </c>
      <c r="N197" s="18" cm="1">
        <f t="array" aca="1" ref="N197" ca="1">IF(AND($H197=$H196, $CD196=""), AQ196, INDEX(Monsters[Defense], $I197))</f>
        <v>62</v>
      </c>
      <c r="O197" s="18" cm="1">
        <f t="array" aca="1" ref="O197" ca="1">IF(AND($H197=$H196, $CD196=""), AR196, INDEX(Monsters[Luck], $I197))</f>
        <v>100</v>
      </c>
      <c r="P197" cm="1">
        <f t="array" aca="1" ref="P197" ca="1">IF(I197=I196, P196, MATCH(INDEX(Monsters[Element], I197), Elements, 0))</f>
        <v>2</v>
      </c>
      <c r="Q197" s="4" cm="1">
        <f t="array" aca="1" ref="Q197" ca="1">INDEX(Monsters[Chance to Use 2], I197)</f>
        <v>0.8</v>
      </c>
      <c r="R197" cm="1">
        <f t="array" aca="1" ref="R197" ca="1">INDEX(Monsters[Ability 1 ID], I197)</f>
        <v>14</v>
      </c>
      <c r="S197" cm="1">
        <f t="array" aca="1" ref="S197" ca="1">INDEX(Monsters[Ability 2 ID], I197)</f>
        <v>11</v>
      </c>
      <c r="T197" cm="1">
        <f t="array" aca="1" ref="T197" ca="1">INDEX(Abilities[Stamina Cost], R197)</f>
        <v>20</v>
      </c>
      <c r="U197" cm="1">
        <f t="array" aca="1" ref="U197" ca="1">INDEX(Abilities[Stamina Cost], S197)</f>
        <v>10</v>
      </c>
      <c r="V197">
        <f t="shared" ca="1" si="104"/>
        <v>2</v>
      </c>
      <c r="W197">
        <f t="shared" ca="1" si="105"/>
        <v>10</v>
      </c>
      <c r="X197">
        <f t="shared" ca="1" si="106"/>
        <v>20</v>
      </c>
      <c r="Y197">
        <f t="shared" ca="1" si="107"/>
        <v>2</v>
      </c>
      <c r="Z197">
        <f t="shared" ca="1" si="108"/>
        <v>11</v>
      </c>
      <c r="AA197" s="18" cm="1">
        <f t="array" aca="1" ref="AA197" ca="1">INDEX(Abilities[Element ID], $Z197)</f>
        <v>2</v>
      </c>
      <c r="AB197" s="18" cm="1">
        <f t="array" aca="1" ref="AB197" ca="1">INDEX(Abilities[Stamina Cost], $Z197)</f>
        <v>10</v>
      </c>
      <c r="AC197" s="18" cm="1">
        <f t="array" aca="1" ref="AC197" ca="1">INDEX(Abilities[Min Damage], $Z197)</f>
        <v>10</v>
      </c>
      <c r="AD197" s="18" cm="1">
        <f t="array" aca="1" ref="AD197" ca="1">INDEX(Abilities[Max Damage], $Z197)</f>
        <v>22</v>
      </c>
      <c r="AE197" s="14">
        <f t="shared" ca="1" si="109"/>
        <v>13.386837647365601</v>
      </c>
      <c r="AF197" t="str" cm="1">
        <f t="array" aca="1" ref="AF197" ca="1">INDEX(Abilities[Special Effect], Z197)</f>
        <v>Vampire</v>
      </c>
      <c r="AG197" t="b" cm="1">
        <f t="array" aca="1" ref="AG197" ca="1">RAND() &lt;INDEX(Abilities[Effect Chance], Z197)*O197/100</f>
        <v>1</v>
      </c>
      <c r="AH197" t="str">
        <f t="shared" ca="1" si="110"/>
        <v>Vampire</v>
      </c>
      <c r="AI197" s="14">
        <f t="shared" ca="1" si="111"/>
        <v>13.386837647365601</v>
      </c>
      <c r="AJ197" t="b">
        <f t="shared" ca="1" si="112"/>
        <v>0</v>
      </c>
      <c r="AK197" t="b">
        <f ca="1">AND(AJ197, H197=COUNTA(Parties[Player Party]))</f>
        <v>0</v>
      </c>
      <c r="AL197" s="14" cm="1">
        <f t="array" aca="1" ref="AL197" ca="1">INDEX(ElementMultiplier, BL197, P197)*100/N197</f>
        <v>1.6129032258064515</v>
      </c>
      <c r="AM197" s="14">
        <f t="shared" ca="1" si="100"/>
        <v>11</v>
      </c>
      <c r="AN197" s="18">
        <f t="shared" ca="1" si="113"/>
        <v>63.5</v>
      </c>
      <c r="AO197" s="18">
        <f t="shared" ca="1" si="114"/>
        <v>110</v>
      </c>
      <c r="AP197" s="18">
        <f t="shared" ca="1" si="115"/>
        <v>80</v>
      </c>
      <c r="AQ197" s="18">
        <f t="shared" ca="1" si="116"/>
        <v>56</v>
      </c>
      <c r="AR197" s="18">
        <f t="shared" ca="1" si="117"/>
        <v>100</v>
      </c>
      <c r="AS197">
        <f t="shared" ca="1" si="118"/>
        <v>3</v>
      </c>
      <c r="AT197" cm="1">
        <f t="array" aca="1" ref="AT197" ca="1">IF(AS197=AS196, AT196, INDEX(Parties[Opponent ID], AS197))</f>
        <v>11</v>
      </c>
      <c r="AU197" t="str" cm="1">
        <f t="array" aca="1" ref="AU197" ca="1">IF(AT197=AT196,AU196, INDEX(Monsters[Name], AT197))</f>
        <v>Gneaver</v>
      </c>
      <c r="AV197" cm="1">
        <f t="array" aca="1" ref="AV197" ca="1">IF(AND($AS197=$AS196, $CD196=""), BY196, INDEX(Monsters[Health], $AT197))</f>
        <v>39</v>
      </c>
      <c r="AW197" cm="1">
        <f t="array" aca="1" ref="AW197" ca="1">IF(AND($AS197=$AS196, $CD196=""), BZ196, INDEX(Monsters[Stamina], $AT197))</f>
        <v>93</v>
      </c>
      <c r="AX197" s="18" cm="1">
        <f t="array" aca="1" ref="AX197" ca="1">IF(AND($AS197=$AS196, $CD196=""), CA196, INDEX(Monsters[Attack], $AT197))</f>
        <v>110</v>
      </c>
      <c r="AY197" s="18" cm="1">
        <f t="array" aca="1" ref="AY197" ca="1">IF(AND($AS197=$AS196, $CD196=""), CB196, INDEX(Monsters[Defense], $AT197))</f>
        <v>80</v>
      </c>
      <c r="AZ197" s="18" cm="1">
        <f t="array" aca="1" ref="AZ197" ca="1">IF(AND($AS197=$AS196, $CD196=""), CC196, INDEX(Monsters[Luck], $AT197))</f>
        <v>100</v>
      </c>
      <c r="BA197" cm="1">
        <f t="array" aca="1" ref="BA197" ca="1">IF(AT197=AT196, BA196, MATCH(INDEX(Monsters[Element], AT197), Elements, 0))</f>
        <v>4</v>
      </c>
      <c r="BB197" s="4" cm="1">
        <f t="array" aca="1" ref="BB197" ca="1">INDEX(Monsters[Chance to Use 2], AT197)</f>
        <v>0.25</v>
      </c>
      <c r="BC197" cm="1">
        <f t="array" aca="1" ref="BC197" ca="1">INDEX(Monsters[Ability 1 ID], AT197)</f>
        <v>1</v>
      </c>
      <c r="BD197" cm="1">
        <f t="array" aca="1" ref="BD197" ca="1">INDEX(Monsters[Ability 2 ID], AT197)</f>
        <v>2</v>
      </c>
      <c r="BE197" cm="1">
        <f t="array" aca="1" ref="BE197" ca="1">INDEX(Abilities[Stamina Cost], BC197)</f>
        <v>5</v>
      </c>
      <c r="BF197" cm="1">
        <f t="array" aca="1" ref="BF197" ca="1">INDEX(Abilities[Stamina Cost], BD197)</f>
        <v>3</v>
      </c>
      <c r="BG197">
        <f t="shared" ca="1" si="119"/>
        <v>2</v>
      </c>
      <c r="BH197">
        <f t="shared" ca="1" si="120"/>
        <v>3</v>
      </c>
      <c r="BI197">
        <f t="shared" ca="1" si="121"/>
        <v>5</v>
      </c>
      <c r="BJ197">
        <f t="shared" ca="1" si="122"/>
        <v>2</v>
      </c>
      <c r="BK197">
        <f t="shared" ca="1" si="123"/>
        <v>2</v>
      </c>
      <c r="BL197" s="18" cm="1">
        <f t="array" aca="1" ref="BL197" ca="1">INDEX(Abilities[Element ID], $BK197)</f>
        <v>1</v>
      </c>
      <c r="BM197" s="18" cm="1">
        <f t="array" aca="1" ref="BM197" ca="1">INDEX(Abilities[Stamina Cost], $BK197)</f>
        <v>3</v>
      </c>
      <c r="BN197" s="18" cm="1">
        <f t="array" aca="1" ref="BN197" ca="1">INDEX(Abilities[Min Damage], $BK197)</f>
        <v>8</v>
      </c>
      <c r="BO197" s="18" cm="1">
        <f t="array" aca="1" ref="BO197" ca="1">INDEX(Abilities[Max Damage], $BK197)</f>
        <v>13</v>
      </c>
      <c r="BP197" s="14">
        <f t="shared" ca="1" si="124"/>
        <v>11.186424901415858</v>
      </c>
      <c r="BQ197" t="str" cm="1">
        <f t="array" aca="1" ref="BQ197" ca="1">INDEX(Abilities[Special Effect], BK197)</f>
        <v>Sunder</v>
      </c>
      <c r="BR197" t="b" cm="1">
        <f t="array" aca="1" ref="BR197" ca="1">RAND() &lt;INDEX(Abilities[Effect Chance], BK197)*AZ197/100</f>
        <v>1</v>
      </c>
      <c r="BS197" t="str">
        <f t="shared" ca="1" si="125"/>
        <v>Sunder</v>
      </c>
      <c r="BT197" s="14">
        <f t="shared" ca="1" si="126"/>
        <v>11.186424901415858</v>
      </c>
      <c r="BU197" t="b">
        <f t="shared" ca="1" si="127"/>
        <v>0</v>
      </c>
      <c r="BV197" t="b">
        <f ca="1">AND(BU197, AS197=COUNTA(Parties[Opponent Party]))</f>
        <v>0</v>
      </c>
      <c r="BW197" s="14" cm="1">
        <f t="array" aca="1" ref="BW197" ca="1">INDEX(ElementMultiplier, AA197, BA197)*100/AY197</f>
        <v>1.5625</v>
      </c>
      <c r="BX197" s="18">
        <f t="shared" ca="1" si="101"/>
        <v>21</v>
      </c>
      <c r="BY197" s="18">
        <f t="shared" ca="1" si="102"/>
        <v>18</v>
      </c>
      <c r="BZ197" s="18">
        <f t="shared" ca="1" si="128"/>
        <v>90</v>
      </c>
      <c r="CA197" s="18">
        <f t="shared" ca="1" si="129"/>
        <v>110</v>
      </c>
      <c r="CB197" s="18">
        <f t="shared" ca="1" si="130"/>
        <v>80</v>
      </c>
      <c r="CC197" s="18">
        <f t="shared" ca="1" si="131"/>
        <v>100</v>
      </c>
      <c r="CD197" t="str">
        <f t="shared" ca="1" si="132"/>
        <v/>
      </c>
    </row>
    <row r="198" spans="8:82" x14ac:dyDescent="0.25">
      <c r="H198">
        <f t="shared" ca="1" si="103"/>
        <v>2</v>
      </c>
      <c r="I198" cm="1">
        <f t="array" aca="1" ref="I198" ca="1">IF(H198=H197, I197, INDEX(Parties[Player ID], H198))</f>
        <v>8</v>
      </c>
      <c r="J198" t="str" cm="1">
        <f t="array" aca="1" ref="J198" ca="1">IF(I198=I197,J197, INDEX(Monsters[Name], I198))</f>
        <v>EFUP Gnome (Extrodinary Fantasical Ultra Pretty Gnome)</v>
      </c>
      <c r="K198" cm="1">
        <f t="array" aca="1" ref="K198" ca="1">IF(AND($H198=$H197, CD197=""), AN197, INDEX(Monsters[Health], $I198))</f>
        <v>63.5</v>
      </c>
      <c r="L198" cm="1">
        <f t="array" aca="1" ref="L198" ca="1">IF(AND($H198=$H197, $CD197=""), AO197, INDEX(Monsters[Stamina], $I198))</f>
        <v>110</v>
      </c>
      <c r="M198" s="18" cm="1">
        <f t="array" aca="1" ref="M198" ca="1">IF(AND($H198=$H197, $CD197=""), AP197, INDEX(Monsters[Attack], $I198))</f>
        <v>80</v>
      </c>
      <c r="N198" s="18" cm="1">
        <f t="array" aca="1" ref="N198" ca="1">IF(AND($H198=$H197, $CD197=""), AQ197, INDEX(Monsters[Defense], $I198))</f>
        <v>56</v>
      </c>
      <c r="O198" s="18" cm="1">
        <f t="array" aca="1" ref="O198" ca="1">IF(AND($H198=$H197, $CD197=""), AR197, INDEX(Monsters[Luck], $I198))</f>
        <v>100</v>
      </c>
      <c r="P198" cm="1">
        <f t="array" aca="1" ref="P198" ca="1">IF(I198=I197, P197, MATCH(INDEX(Monsters[Element], I198), Elements, 0))</f>
        <v>2</v>
      </c>
      <c r="Q198" s="4" cm="1">
        <f t="array" aca="1" ref="Q198" ca="1">INDEX(Monsters[Chance to Use 2], I198)</f>
        <v>0.8</v>
      </c>
      <c r="R198" cm="1">
        <f t="array" aca="1" ref="R198" ca="1">INDEX(Monsters[Ability 1 ID], I198)</f>
        <v>14</v>
      </c>
      <c r="S198" cm="1">
        <f t="array" aca="1" ref="S198" ca="1">INDEX(Monsters[Ability 2 ID], I198)</f>
        <v>11</v>
      </c>
      <c r="T198" cm="1">
        <f t="array" aca="1" ref="T198" ca="1">INDEX(Abilities[Stamina Cost], R198)</f>
        <v>20</v>
      </c>
      <c r="U198" cm="1">
        <f t="array" aca="1" ref="U198" ca="1">INDEX(Abilities[Stamina Cost], S198)</f>
        <v>10</v>
      </c>
      <c r="V198">
        <f t="shared" ca="1" si="104"/>
        <v>2</v>
      </c>
      <c r="W198">
        <f t="shared" ca="1" si="105"/>
        <v>10</v>
      </c>
      <c r="X198">
        <f t="shared" ca="1" si="106"/>
        <v>20</v>
      </c>
      <c r="Y198">
        <f t="shared" ca="1" si="107"/>
        <v>2</v>
      </c>
      <c r="Z198">
        <f t="shared" ca="1" si="108"/>
        <v>11</v>
      </c>
      <c r="AA198" s="18" cm="1">
        <f t="array" aca="1" ref="AA198" ca="1">INDEX(Abilities[Element ID], $Z198)</f>
        <v>2</v>
      </c>
      <c r="AB198" s="18" cm="1">
        <f t="array" aca="1" ref="AB198" ca="1">INDEX(Abilities[Stamina Cost], $Z198)</f>
        <v>10</v>
      </c>
      <c r="AC198" s="18" cm="1">
        <f t="array" aca="1" ref="AC198" ca="1">INDEX(Abilities[Min Damage], $Z198)</f>
        <v>10</v>
      </c>
      <c r="AD198" s="18" cm="1">
        <f t="array" aca="1" ref="AD198" ca="1">INDEX(Abilities[Max Damage], $Z198)</f>
        <v>22</v>
      </c>
      <c r="AE198" s="14">
        <f t="shared" ca="1" si="109"/>
        <v>9.5471948553376578</v>
      </c>
      <c r="AF198" t="str" cm="1">
        <f t="array" aca="1" ref="AF198" ca="1">INDEX(Abilities[Special Effect], Z198)</f>
        <v>Vampire</v>
      </c>
      <c r="AG198" t="b" cm="1">
        <f t="array" aca="1" ref="AG198" ca="1">RAND() &lt;INDEX(Abilities[Effect Chance], Z198)*O198/100</f>
        <v>1</v>
      </c>
      <c r="AH198" t="str">
        <f t="shared" ca="1" si="110"/>
        <v>Vampire</v>
      </c>
      <c r="AI198" s="14">
        <f t="shared" ca="1" si="111"/>
        <v>9.5471948553376578</v>
      </c>
      <c r="AJ198" t="b">
        <f t="shared" ca="1" si="112"/>
        <v>0</v>
      </c>
      <c r="AK198" t="b">
        <f ca="1">AND(AJ198, H198=COUNTA(Parties[Player Party]))</f>
        <v>0</v>
      </c>
      <c r="AL198" s="14" cm="1">
        <f t="array" aca="1" ref="AL198" ca="1">INDEX(ElementMultiplier, BL198, P198)*100/N198</f>
        <v>3.5714285714285716</v>
      </c>
      <c r="AM198" s="14">
        <f t="shared" ca="1" si="100"/>
        <v>15</v>
      </c>
      <c r="AN198" s="18">
        <f t="shared" ca="1" si="113"/>
        <v>56</v>
      </c>
      <c r="AO198" s="18">
        <f t="shared" ca="1" si="114"/>
        <v>100</v>
      </c>
      <c r="AP198" s="18">
        <f t="shared" ca="1" si="115"/>
        <v>80</v>
      </c>
      <c r="AQ198" s="18">
        <f t="shared" ca="1" si="116"/>
        <v>56</v>
      </c>
      <c r="AR198" s="18">
        <f t="shared" ca="1" si="117"/>
        <v>100</v>
      </c>
      <c r="AS198">
        <f t="shared" ca="1" si="118"/>
        <v>3</v>
      </c>
      <c r="AT198" cm="1">
        <f t="array" aca="1" ref="AT198" ca="1">IF(AS198=AS197, AT197, INDEX(Parties[Opponent ID], AS198))</f>
        <v>11</v>
      </c>
      <c r="AU198" t="str" cm="1">
        <f t="array" aca="1" ref="AU198" ca="1">IF(AT198=AT197,AU197, INDEX(Monsters[Name], AT198))</f>
        <v>Gneaver</v>
      </c>
      <c r="AV198" cm="1">
        <f t="array" aca="1" ref="AV198" ca="1">IF(AND($AS198=$AS197, $CD197=""), BY197, INDEX(Monsters[Health], $AT198))</f>
        <v>18</v>
      </c>
      <c r="AW198" cm="1">
        <f t="array" aca="1" ref="AW198" ca="1">IF(AND($AS198=$AS197, $CD197=""), BZ197, INDEX(Monsters[Stamina], $AT198))</f>
        <v>90</v>
      </c>
      <c r="AX198" s="18" cm="1">
        <f t="array" aca="1" ref="AX198" ca="1">IF(AND($AS198=$AS197, $CD197=""), CA197, INDEX(Monsters[Attack], $AT198))</f>
        <v>110</v>
      </c>
      <c r="AY198" s="18" cm="1">
        <f t="array" aca="1" ref="AY198" ca="1">IF(AND($AS198=$AS197, $CD197=""), CB197, INDEX(Monsters[Defense], $AT198))</f>
        <v>80</v>
      </c>
      <c r="AZ198" s="18" cm="1">
        <f t="array" aca="1" ref="AZ198" ca="1">IF(AND($AS198=$AS197, $CD197=""), CC197, INDEX(Monsters[Luck], $AT198))</f>
        <v>100</v>
      </c>
      <c r="BA198" cm="1">
        <f t="array" aca="1" ref="BA198" ca="1">IF(AT198=AT197, BA197, MATCH(INDEX(Monsters[Element], AT198), Elements, 0))</f>
        <v>4</v>
      </c>
      <c r="BB198" s="4" cm="1">
        <f t="array" aca="1" ref="BB198" ca="1">INDEX(Monsters[Chance to Use 2], AT198)</f>
        <v>0.25</v>
      </c>
      <c r="BC198" cm="1">
        <f t="array" aca="1" ref="BC198" ca="1">INDEX(Monsters[Ability 1 ID], AT198)</f>
        <v>1</v>
      </c>
      <c r="BD198" cm="1">
        <f t="array" aca="1" ref="BD198" ca="1">INDEX(Monsters[Ability 2 ID], AT198)</f>
        <v>2</v>
      </c>
      <c r="BE198" cm="1">
        <f t="array" aca="1" ref="BE198" ca="1">INDEX(Abilities[Stamina Cost], BC198)</f>
        <v>5</v>
      </c>
      <c r="BF198" cm="1">
        <f t="array" aca="1" ref="BF198" ca="1">INDEX(Abilities[Stamina Cost], BD198)</f>
        <v>3</v>
      </c>
      <c r="BG198">
        <f t="shared" ca="1" si="119"/>
        <v>2</v>
      </c>
      <c r="BH198">
        <f t="shared" ca="1" si="120"/>
        <v>3</v>
      </c>
      <c r="BI198">
        <f t="shared" ca="1" si="121"/>
        <v>5</v>
      </c>
      <c r="BJ198">
        <f t="shared" ca="1" si="122"/>
        <v>1</v>
      </c>
      <c r="BK198">
        <f t="shared" ca="1" si="123"/>
        <v>1</v>
      </c>
      <c r="BL198" s="18" cm="1">
        <f t="array" aca="1" ref="BL198" ca="1">INDEX(Abilities[Element ID], $BK198)</f>
        <v>4</v>
      </c>
      <c r="BM198" s="18" cm="1">
        <f t="array" aca="1" ref="BM198" ca="1">INDEX(Abilities[Stamina Cost], $BK198)</f>
        <v>5</v>
      </c>
      <c r="BN198" s="18" cm="1">
        <f t="array" aca="1" ref="BN198" ca="1">INDEX(Abilities[Min Damage], $BK198)</f>
        <v>12</v>
      </c>
      <c r="BO198" s="18" cm="1">
        <f t="array" aca="1" ref="BO198" ca="1">INDEX(Abilities[Max Damage], $BK198)</f>
        <v>18</v>
      </c>
      <c r="BP198" s="14">
        <f t="shared" ca="1" si="124"/>
        <v>14.875165870517389</v>
      </c>
      <c r="BQ198" t="str" cm="1">
        <f t="array" aca="1" ref="BQ198" ca="1">INDEX(Abilities[Special Effect], BK198)</f>
        <v>Vampire</v>
      </c>
      <c r="BR198" t="b" cm="1">
        <f t="array" aca="1" ref="BR198" ca="1">RAND() &lt;INDEX(Abilities[Effect Chance], BK198)*AZ198/100</f>
        <v>1</v>
      </c>
      <c r="BS198" t="str">
        <f t="shared" ca="1" si="125"/>
        <v>Vampire</v>
      </c>
      <c r="BT198" s="14">
        <f t="shared" ca="1" si="126"/>
        <v>14.875165870517389</v>
      </c>
      <c r="BU198" t="b">
        <f t="shared" ca="1" si="127"/>
        <v>0</v>
      </c>
      <c r="BV198" t="b">
        <f ca="1">AND(BU198, AS198=COUNTA(Parties[Opponent Party]))</f>
        <v>0</v>
      </c>
      <c r="BW198" s="14" cm="1">
        <f t="array" aca="1" ref="BW198" ca="1">INDEX(ElementMultiplier, AA198, BA198)*100/AY198</f>
        <v>1.5625</v>
      </c>
      <c r="BX198" s="18">
        <f t="shared" ca="1" si="101"/>
        <v>15</v>
      </c>
      <c r="BY198" s="18">
        <f t="shared" ca="1" si="102"/>
        <v>10.5</v>
      </c>
      <c r="BZ198" s="18">
        <f t="shared" ca="1" si="128"/>
        <v>85</v>
      </c>
      <c r="CA198" s="18">
        <f t="shared" ca="1" si="129"/>
        <v>110</v>
      </c>
      <c r="CB198" s="18">
        <f t="shared" ca="1" si="130"/>
        <v>80</v>
      </c>
      <c r="CC198" s="18">
        <f t="shared" ca="1" si="131"/>
        <v>100</v>
      </c>
      <c r="CD198" t="str">
        <f t="shared" ca="1" si="132"/>
        <v/>
      </c>
    </row>
    <row r="199" spans="8:82" x14ac:dyDescent="0.25">
      <c r="H199">
        <f t="shared" ca="1" si="103"/>
        <v>2</v>
      </c>
      <c r="I199" cm="1">
        <f t="array" aca="1" ref="I199" ca="1">IF(H199=H198, I198, INDEX(Parties[Player ID], H199))</f>
        <v>8</v>
      </c>
      <c r="J199" t="str" cm="1">
        <f t="array" aca="1" ref="J199" ca="1">IF(I199=I198,J198, INDEX(Monsters[Name], I199))</f>
        <v>EFUP Gnome (Extrodinary Fantasical Ultra Pretty Gnome)</v>
      </c>
      <c r="K199" cm="1">
        <f t="array" aca="1" ref="K199" ca="1">IF(AND($H199=$H198, CD198=""), AN198, INDEX(Monsters[Health], $I199))</f>
        <v>56</v>
      </c>
      <c r="L199" cm="1">
        <f t="array" aca="1" ref="L199" ca="1">IF(AND($H199=$H198, $CD198=""), AO198, INDEX(Monsters[Stamina], $I199))</f>
        <v>100</v>
      </c>
      <c r="M199" s="18" cm="1">
        <f t="array" aca="1" ref="M199" ca="1">IF(AND($H199=$H198, $CD198=""), AP198, INDEX(Monsters[Attack], $I199))</f>
        <v>80</v>
      </c>
      <c r="N199" s="18" cm="1">
        <f t="array" aca="1" ref="N199" ca="1">IF(AND($H199=$H198, $CD198=""), AQ198, INDEX(Monsters[Defense], $I199))</f>
        <v>56</v>
      </c>
      <c r="O199" s="18" cm="1">
        <f t="array" aca="1" ref="O199" ca="1">IF(AND($H199=$H198, $CD198=""), AR198, INDEX(Monsters[Luck], $I199))</f>
        <v>100</v>
      </c>
      <c r="P199" cm="1">
        <f t="array" aca="1" ref="P199" ca="1">IF(I199=I198, P198, MATCH(INDEX(Monsters[Element], I199), Elements, 0))</f>
        <v>2</v>
      </c>
      <c r="Q199" s="4" cm="1">
        <f t="array" aca="1" ref="Q199" ca="1">INDEX(Monsters[Chance to Use 2], I199)</f>
        <v>0.8</v>
      </c>
      <c r="R199" cm="1">
        <f t="array" aca="1" ref="R199" ca="1">INDEX(Monsters[Ability 1 ID], I199)</f>
        <v>14</v>
      </c>
      <c r="S199" cm="1">
        <f t="array" aca="1" ref="S199" ca="1">INDEX(Monsters[Ability 2 ID], I199)</f>
        <v>11</v>
      </c>
      <c r="T199" cm="1">
        <f t="array" aca="1" ref="T199" ca="1">INDEX(Abilities[Stamina Cost], R199)</f>
        <v>20</v>
      </c>
      <c r="U199" cm="1">
        <f t="array" aca="1" ref="U199" ca="1">INDEX(Abilities[Stamina Cost], S199)</f>
        <v>10</v>
      </c>
      <c r="V199">
        <f t="shared" ca="1" si="104"/>
        <v>2</v>
      </c>
      <c r="W199">
        <f t="shared" ca="1" si="105"/>
        <v>10</v>
      </c>
      <c r="X199">
        <f t="shared" ca="1" si="106"/>
        <v>20</v>
      </c>
      <c r="Y199">
        <f t="shared" ca="1" si="107"/>
        <v>2</v>
      </c>
      <c r="Z199">
        <f t="shared" ca="1" si="108"/>
        <v>11</v>
      </c>
      <c r="AA199" s="18" cm="1">
        <f t="array" aca="1" ref="AA199" ca="1">INDEX(Abilities[Element ID], $Z199)</f>
        <v>2</v>
      </c>
      <c r="AB199" s="18" cm="1">
        <f t="array" aca="1" ref="AB199" ca="1">INDEX(Abilities[Stamina Cost], $Z199)</f>
        <v>10</v>
      </c>
      <c r="AC199" s="18" cm="1">
        <f t="array" aca="1" ref="AC199" ca="1">INDEX(Abilities[Min Damage], $Z199)</f>
        <v>10</v>
      </c>
      <c r="AD199" s="18" cm="1">
        <f t="array" aca="1" ref="AD199" ca="1">INDEX(Abilities[Max Damage], $Z199)</f>
        <v>22</v>
      </c>
      <c r="AE199" s="14">
        <f t="shared" ca="1" si="109"/>
        <v>11.679292430252017</v>
      </c>
      <c r="AF199" t="str" cm="1">
        <f t="array" aca="1" ref="AF199" ca="1">INDEX(Abilities[Special Effect], Z199)</f>
        <v>Vampire</v>
      </c>
      <c r="AG199" t="b" cm="1">
        <f t="array" aca="1" ref="AG199" ca="1">RAND() &lt;INDEX(Abilities[Effect Chance], Z199)*O199/100</f>
        <v>1</v>
      </c>
      <c r="AH199" t="str">
        <f t="shared" ca="1" si="110"/>
        <v>Vampire</v>
      </c>
      <c r="AI199" s="14">
        <f t="shared" ca="1" si="111"/>
        <v>11.679292430252017</v>
      </c>
      <c r="AJ199" t="b">
        <f t="shared" ca="1" si="112"/>
        <v>0</v>
      </c>
      <c r="AK199" t="b">
        <f ca="1">AND(AJ199, H199=COUNTA(Parties[Player Party]))</f>
        <v>0</v>
      </c>
      <c r="AL199" s="14" cm="1">
        <f t="array" aca="1" ref="AL199" ca="1">INDEX(ElementMultiplier, BL199, P199)*100/N199</f>
        <v>3.5714285714285716</v>
      </c>
      <c r="AM199" s="14">
        <f t="shared" ca="1" si="100"/>
        <v>18</v>
      </c>
      <c r="AN199" s="18">
        <f t="shared" ca="1" si="113"/>
        <v>47</v>
      </c>
      <c r="AO199" s="18">
        <f t="shared" ca="1" si="114"/>
        <v>90</v>
      </c>
      <c r="AP199" s="18">
        <f t="shared" ca="1" si="115"/>
        <v>80</v>
      </c>
      <c r="AQ199" s="18">
        <f t="shared" ca="1" si="116"/>
        <v>56</v>
      </c>
      <c r="AR199" s="18">
        <f t="shared" ca="1" si="117"/>
        <v>100</v>
      </c>
      <c r="AS199">
        <f t="shared" ca="1" si="118"/>
        <v>3</v>
      </c>
      <c r="AT199" cm="1">
        <f t="array" aca="1" ref="AT199" ca="1">IF(AS199=AS198, AT198, INDEX(Parties[Opponent ID], AS199))</f>
        <v>11</v>
      </c>
      <c r="AU199" t="str" cm="1">
        <f t="array" aca="1" ref="AU199" ca="1">IF(AT199=AT198,AU198, INDEX(Monsters[Name], AT199))</f>
        <v>Gneaver</v>
      </c>
      <c r="AV199" cm="1">
        <f t="array" aca="1" ref="AV199" ca="1">IF(AND($AS199=$AS198, $CD198=""), BY198, INDEX(Monsters[Health], $AT199))</f>
        <v>10.5</v>
      </c>
      <c r="AW199" cm="1">
        <f t="array" aca="1" ref="AW199" ca="1">IF(AND($AS199=$AS198, $CD198=""), BZ198, INDEX(Monsters[Stamina], $AT199))</f>
        <v>85</v>
      </c>
      <c r="AX199" s="18" cm="1">
        <f t="array" aca="1" ref="AX199" ca="1">IF(AND($AS199=$AS198, $CD198=""), CA198, INDEX(Monsters[Attack], $AT199))</f>
        <v>110</v>
      </c>
      <c r="AY199" s="18" cm="1">
        <f t="array" aca="1" ref="AY199" ca="1">IF(AND($AS199=$AS198, $CD198=""), CB198, INDEX(Monsters[Defense], $AT199))</f>
        <v>80</v>
      </c>
      <c r="AZ199" s="18" cm="1">
        <f t="array" aca="1" ref="AZ199" ca="1">IF(AND($AS199=$AS198, $CD198=""), CC198, INDEX(Monsters[Luck], $AT199))</f>
        <v>100</v>
      </c>
      <c r="BA199" cm="1">
        <f t="array" aca="1" ref="BA199" ca="1">IF(AT199=AT198, BA198, MATCH(INDEX(Monsters[Element], AT199), Elements, 0))</f>
        <v>4</v>
      </c>
      <c r="BB199" s="4" cm="1">
        <f t="array" aca="1" ref="BB199" ca="1">INDEX(Monsters[Chance to Use 2], AT199)</f>
        <v>0.25</v>
      </c>
      <c r="BC199" cm="1">
        <f t="array" aca="1" ref="BC199" ca="1">INDEX(Monsters[Ability 1 ID], AT199)</f>
        <v>1</v>
      </c>
      <c r="BD199" cm="1">
        <f t="array" aca="1" ref="BD199" ca="1">INDEX(Monsters[Ability 2 ID], AT199)</f>
        <v>2</v>
      </c>
      <c r="BE199" cm="1">
        <f t="array" aca="1" ref="BE199" ca="1">INDEX(Abilities[Stamina Cost], BC199)</f>
        <v>5</v>
      </c>
      <c r="BF199" cm="1">
        <f t="array" aca="1" ref="BF199" ca="1">INDEX(Abilities[Stamina Cost], BD199)</f>
        <v>3</v>
      </c>
      <c r="BG199">
        <f t="shared" ca="1" si="119"/>
        <v>2</v>
      </c>
      <c r="BH199">
        <f t="shared" ca="1" si="120"/>
        <v>3</v>
      </c>
      <c r="BI199">
        <f t="shared" ca="1" si="121"/>
        <v>5</v>
      </c>
      <c r="BJ199">
        <f t="shared" ca="1" si="122"/>
        <v>1</v>
      </c>
      <c r="BK199">
        <f t="shared" ca="1" si="123"/>
        <v>1</v>
      </c>
      <c r="BL199" s="18" cm="1">
        <f t="array" aca="1" ref="BL199" ca="1">INDEX(Abilities[Element ID], $BK199)</f>
        <v>4</v>
      </c>
      <c r="BM199" s="18" cm="1">
        <f t="array" aca="1" ref="BM199" ca="1">INDEX(Abilities[Stamina Cost], $BK199)</f>
        <v>5</v>
      </c>
      <c r="BN199" s="18" cm="1">
        <f t="array" aca="1" ref="BN199" ca="1">INDEX(Abilities[Min Damage], $BK199)</f>
        <v>12</v>
      </c>
      <c r="BO199" s="18" cm="1">
        <f t="array" aca="1" ref="BO199" ca="1">INDEX(Abilities[Max Damage], $BK199)</f>
        <v>18</v>
      </c>
      <c r="BP199" s="14">
        <f t="shared" ca="1" si="124"/>
        <v>17.908006792758659</v>
      </c>
      <c r="BQ199" t="str" cm="1">
        <f t="array" aca="1" ref="BQ199" ca="1">INDEX(Abilities[Special Effect], BK199)</f>
        <v>Vampire</v>
      </c>
      <c r="BR199" t="b" cm="1">
        <f t="array" aca="1" ref="BR199" ca="1">RAND() &lt;INDEX(Abilities[Effect Chance], BK199)*AZ199/100</f>
        <v>1</v>
      </c>
      <c r="BS199" t="str">
        <f t="shared" ca="1" si="125"/>
        <v>Vampire</v>
      </c>
      <c r="BT199" s="14">
        <f t="shared" ca="1" si="126"/>
        <v>17.908006792758659</v>
      </c>
      <c r="BU199" t="b">
        <f t="shared" ca="1" si="127"/>
        <v>0</v>
      </c>
      <c r="BV199" t="b">
        <f ca="1">AND(BU199, AS199=COUNTA(Parties[Opponent Party]))</f>
        <v>0</v>
      </c>
      <c r="BW199" s="14" cm="1">
        <f t="array" aca="1" ref="BW199" ca="1">INDEX(ElementMultiplier, AA199, BA199)*100/AY199</f>
        <v>1.5625</v>
      </c>
      <c r="BX199" s="18">
        <f t="shared" ca="1" si="101"/>
        <v>18</v>
      </c>
      <c r="BY199" s="18">
        <f t="shared" ca="1" si="102"/>
        <v>1.5</v>
      </c>
      <c r="BZ199" s="18">
        <f t="shared" ca="1" si="128"/>
        <v>80</v>
      </c>
      <c r="CA199" s="18">
        <f t="shared" ca="1" si="129"/>
        <v>110</v>
      </c>
      <c r="CB199" s="18">
        <f t="shared" ca="1" si="130"/>
        <v>80</v>
      </c>
      <c r="CC199" s="18">
        <f t="shared" ca="1" si="131"/>
        <v>100</v>
      </c>
      <c r="CD199" t="str">
        <f t="shared" ca="1" si="132"/>
        <v/>
      </c>
    </row>
    <row r="200" spans="8:82" x14ac:dyDescent="0.25">
      <c r="H200">
        <f t="shared" ca="1" si="103"/>
        <v>2</v>
      </c>
      <c r="I200" cm="1">
        <f t="array" aca="1" ref="I200" ca="1">IF(H200=H199, I199, INDEX(Parties[Player ID], H200))</f>
        <v>8</v>
      </c>
      <c r="J200" t="str" cm="1">
        <f t="array" aca="1" ref="J200" ca="1">IF(I200=I199,J199, INDEX(Monsters[Name], I200))</f>
        <v>EFUP Gnome (Extrodinary Fantasical Ultra Pretty Gnome)</v>
      </c>
      <c r="K200" cm="1">
        <f t="array" aca="1" ref="K200" ca="1">IF(AND($H200=$H199, CD199=""), AN199, INDEX(Monsters[Health], $I200))</f>
        <v>47</v>
      </c>
      <c r="L200" cm="1">
        <f t="array" aca="1" ref="L200" ca="1">IF(AND($H200=$H199, $CD199=""), AO199, INDEX(Monsters[Stamina], $I200))</f>
        <v>90</v>
      </c>
      <c r="M200" s="18" cm="1">
        <f t="array" aca="1" ref="M200" ca="1">IF(AND($H200=$H199, $CD199=""), AP199, INDEX(Monsters[Attack], $I200))</f>
        <v>80</v>
      </c>
      <c r="N200" s="18" cm="1">
        <f t="array" aca="1" ref="N200" ca="1">IF(AND($H200=$H199, $CD199=""), AQ199, INDEX(Monsters[Defense], $I200))</f>
        <v>56</v>
      </c>
      <c r="O200" s="18" cm="1">
        <f t="array" aca="1" ref="O200" ca="1">IF(AND($H200=$H199, $CD199=""), AR199, INDEX(Monsters[Luck], $I200))</f>
        <v>100</v>
      </c>
      <c r="P200" cm="1">
        <f t="array" aca="1" ref="P200" ca="1">IF(I200=I199, P199, MATCH(INDEX(Monsters[Element], I200), Elements, 0))</f>
        <v>2</v>
      </c>
      <c r="Q200" s="4" cm="1">
        <f t="array" aca="1" ref="Q200" ca="1">INDEX(Monsters[Chance to Use 2], I200)</f>
        <v>0.8</v>
      </c>
      <c r="R200" cm="1">
        <f t="array" aca="1" ref="R200" ca="1">INDEX(Monsters[Ability 1 ID], I200)</f>
        <v>14</v>
      </c>
      <c r="S200" cm="1">
        <f t="array" aca="1" ref="S200" ca="1">INDEX(Monsters[Ability 2 ID], I200)</f>
        <v>11</v>
      </c>
      <c r="T200" cm="1">
        <f t="array" aca="1" ref="T200" ca="1">INDEX(Abilities[Stamina Cost], R200)</f>
        <v>20</v>
      </c>
      <c r="U200" cm="1">
        <f t="array" aca="1" ref="U200" ca="1">INDEX(Abilities[Stamina Cost], S200)</f>
        <v>10</v>
      </c>
      <c r="V200">
        <f t="shared" ca="1" si="104"/>
        <v>2</v>
      </c>
      <c r="W200">
        <f t="shared" ca="1" si="105"/>
        <v>10</v>
      </c>
      <c r="X200">
        <f t="shared" ca="1" si="106"/>
        <v>20</v>
      </c>
      <c r="Y200">
        <f t="shared" ca="1" si="107"/>
        <v>2</v>
      </c>
      <c r="Z200">
        <f t="shared" ca="1" si="108"/>
        <v>11</v>
      </c>
      <c r="AA200" s="18" cm="1">
        <f t="array" aca="1" ref="AA200" ca="1">INDEX(Abilities[Element ID], $Z200)</f>
        <v>2</v>
      </c>
      <c r="AB200" s="18" cm="1">
        <f t="array" aca="1" ref="AB200" ca="1">INDEX(Abilities[Stamina Cost], $Z200)</f>
        <v>10</v>
      </c>
      <c r="AC200" s="18" cm="1">
        <f t="array" aca="1" ref="AC200" ca="1">INDEX(Abilities[Min Damage], $Z200)</f>
        <v>10</v>
      </c>
      <c r="AD200" s="18" cm="1">
        <f t="array" aca="1" ref="AD200" ca="1">INDEX(Abilities[Max Damage], $Z200)</f>
        <v>22</v>
      </c>
      <c r="AE200" s="14">
        <f t="shared" ca="1" si="109"/>
        <v>12.700930092606475</v>
      </c>
      <c r="AF200" t="str" cm="1">
        <f t="array" aca="1" ref="AF200" ca="1">INDEX(Abilities[Special Effect], Z200)</f>
        <v>Vampire</v>
      </c>
      <c r="AG200" t="b" cm="1">
        <f t="array" aca="1" ref="AG200" ca="1">RAND() &lt;INDEX(Abilities[Effect Chance], Z200)*O200/100</f>
        <v>1</v>
      </c>
      <c r="AH200" t="str">
        <f t="shared" ca="1" si="110"/>
        <v>Vampire</v>
      </c>
      <c r="AI200" s="14">
        <f t="shared" ca="1" si="111"/>
        <v>12.700930092606475</v>
      </c>
      <c r="AJ200" t="b">
        <f t="shared" ca="1" si="112"/>
        <v>0</v>
      </c>
      <c r="AK200" t="b">
        <f ca="1">AND(AJ200, H200=COUNTA(Parties[Player Party]))</f>
        <v>0</v>
      </c>
      <c r="AL200" s="14" cm="1">
        <f t="array" aca="1" ref="AL200" ca="1">INDEX(ElementMultiplier, BL200, P200)*100/N200</f>
        <v>1.7857142857142858</v>
      </c>
      <c r="AM200" s="14">
        <f t="shared" ca="1" si="100"/>
        <v>11</v>
      </c>
      <c r="AN200" s="18">
        <f t="shared" ca="1" si="113"/>
        <v>46</v>
      </c>
      <c r="AO200" s="18">
        <f t="shared" ca="1" si="114"/>
        <v>80</v>
      </c>
      <c r="AP200" s="18">
        <f t="shared" ca="1" si="115"/>
        <v>80</v>
      </c>
      <c r="AQ200" s="18">
        <f t="shared" ca="1" si="116"/>
        <v>50</v>
      </c>
      <c r="AR200" s="18">
        <f t="shared" ca="1" si="117"/>
        <v>100</v>
      </c>
      <c r="AS200">
        <f t="shared" ca="1" si="118"/>
        <v>3</v>
      </c>
      <c r="AT200" cm="1">
        <f t="array" aca="1" ref="AT200" ca="1">IF(AS200=AS199, AT199, INDEX(Parties[Opponent ID], AS200))</f>
        <v>11</v>
      </c>
      <c r="AU200" t="str" cm="1">
        <f t="array" aca="1" ref="AU200" ca="1">IF(AT200=AT199,AU199, INDEX(Monsters[Name], AT200))</f>
        <v>Gneaver</v>
      </c>
      <c r="AV200" cm="1">
        <f t="array" aca="1" ref="AV200" ca="1">IF(AND($AS200=$AS199, $CD199=""), BY199, INDEX(Monsters[Health], $AT200))</f>
        <v>1.5</v>
      </c>
      <c r="AW200" cm="1">
        <f t="array" aca="1" ref="AW200" ca="1">IF(AND($AS200=$AS199, $CD199=""), BZ199, INDEX(Monsters[Stamina], $AT200))</f>
        <v>80</v>
      </c>
      <c r="AX200" s="18" cm="1">
        <f t="array" aca="1" ref="AX200" ca="1">IF(AND($AS200=$AS199, $CD199=""), CA199, INDEX(Monsters[Attack], $AT200))</f>
        <v>110</v>
      </c>
      <c r="AY200" s="18" cm="1">
        <f t="array" aca="1" ref="AY200" ca="1">IF(AND($AS200=$AS199, $CD199=""), CB199, INDEX(Monsters[Defense], $AT200))</f>
        <v>80</v>
      </c>
      <c r="AZ200" s="18" cm="1">
        <f t="array" aca="1" ref="AZ200" ca="1">IF(AND($AS200=$AS199, $CD199=""), CC199, INDEX(Monsters[Luck], $AT200))</f>
        <v>100</v>
      </c>
      <c r="BA200" cm="1">
        <f t="array" aca="1" ref="BA200" ca="1">IF(AT200=AT199, BA199, MATCH(INDEX(Monsters[Element], AT200), Elements, 0))</f>
        <v>4</v>
      </c>
      <c r="BB200" s="4" cm="1">
        <f t="array" aca="1" ref="BB200" ca="1">INDEX(Monsters[Chance to Use 2], AT200)</f>
        <v>0.25</v>
      </c>
      <c r="BC200" cm="1">
        <f t="array" aca="1" ref="BC200" ca="1">INDEX(Monsters[Ability 1 ID], AT200)</f>
        <v>1</v>
      </c>
      <c r="BD200" cm="1">
        <f t="array" aca="1" ref="BD200" ca="1">INDEX(Monsters[Ability 2 ID], AT200)</f>
        <v>2</v>
      </c>
      <c r="BE200" cm="1">
        <f t="array" aca="1" ref="BE200" ca="1">INDEX(Abilities[Stamina Cost], BC200)</f>
        <v>5</v>
      </c>
      <c r="BF200" cm="1">
        <f t="array" aca="1" ref="BF200" ca="1">INDEX(Abilities[Stamina Cost], BD200)</f>
        <v>3</v>
      </c>
      <c r="BG200">
        <f t="shared" ca="1" si="119"/>
        <v>2</v>
      </c>
      <c r="BH200">
        <f t="shared" ca="1" si="120"/>
        <v>3</v>
      </c>
      <c r="BI200">
        <f t="shared" ca="1" si="121"/>
        <v>5</v>
      </c>
      <c r="BJ200">
        <f t="shared" ca="1" si="122"/>
        <v>2</v>
      </c>
      <c r="BK200">
        <f t="shared" ca="1" si="123"/>
        <v>2</v>
      </c>
      <c r="BL200" s="18" cm="1">
        <f t="array" aca="1" ref="BL200" ca="1">INDEX(Abilities[Element ID], $BK200)</f>
        <v>1</v>
      </c>
      <c r="BM200" s="18" cm="1">
        <f t="array" aca="1" ref="BM200" ca="1">INDEX(Abilities[Stamina Cost], $BK200)</f>
        <v>3</v>
      </c>
      <c r="BN200" s="18" cm="1">
        <f t="array" aca="1" ref="BN200" ca="1">INDEX(Abilities[Min Damage], $BK200)</f>
        <v>8</v>
      </c>
      <c r="BO200" s="18" cm="1">
        <f t="array" aca="1" ref="BO200" ca="1">INDEX(Abilities[Max Damage], $BK200)</f>
        <v>13</v>
      </c>
      <c r="BP200" s="14">
        <f t="shared" ca="1" si="124"/>
        <v>10.535195583853049</v>
      </c>
      <c r="BQ200" t="str" cm="1">
        <f t="array" aca="1" ref="BQ200" ca="1">INDEX(Abilities[Special Effect], BK200)</f>
        <v>Sunder</v>
      </c>
      <c r="BR200" t="b" cm="1">
        <f t="array" aca="1" ref="BR200" ca="1">RAND() &lt;INDEX(Abilities[Effect Chance], BK200)*AZ200/100</f>
        <v>1</v>
      </c>
      <c r="BS200" t="str">
        <f t="shared" ca="1" si="125"/>
        <v>Sunder</v>
      </c>
      <c r="BT200" s="14">
        <f t="shared" ca="1" si="126"/>
        <v>10.535195583853049</v>
      </c>
      <c r="BU200" t="b">
        <f t="shared" ca="1" si="127"/>
        <v>1</v>
      </c>
      <c r="BV200" t="b">
        <f ca="1">AND(BU200, AS200=COUNTA(Parties[Opponent Party]))</f>
        <v>1</v>
      </c>
      <c r="BW200" s="14" cm="1">
        <f t="array" aca="1" ref="BW200" ca="1">INDEX(ElementMultiplier, AA200, BA200)*100/AY200</f>
        <v>1.5625</v>
      </c>
      <c r="BX200" s="18">
        <f t="shared" ca="1" si="101"/>
        <v>20</v>
      </c>
      <c r="BY200" s="18">
        <f t="shared" ca="1" si="102"/>
        <v>0</v>
      </c>
      <c r="BZ200" s="18">
        <f t="shared" ca="1" si="128"/>
        <v>77</v>
      </c>
      <c r="CA200" s="18">
        <f t="shared" ca="1" si="129"/>
        <v>110</v>
      </c>
      <c r="CB200" s="18">
        <f t="shared" ca="1" si="130"/>
        <v>80</v>
      </c>
      <c r="CC200" s="18">
        <f t="shared" ca="1" si="131"/>
        <v>100</v>
      </c>
      <c r="CD200" t="str">
        <f t="shared" ca="1" si="132"/>
        <v>Player</v>
      </c>
    </row>
    <row r="201" spans="8:82" x14ac:dyDescent="0.25">
      <c r="H201">
        <f t="shared" ref="H201:H264" ca="1" si="133">IF($CD200="",IF(AJ200, H200+1, H200), 1)</f>
        <v>1</v>
      </c>
      <c r="I201" cm="1">
        <f t="array" aca="1" ref="I201" ca="1">IF(H201=H200, I200, INDEX(Parties[Player ID], H201))</f>
        <v>5</v>
      </c>
      <c r="J201" t="str" cm="1">
        <f t="array" aca="1" ref="J201" ca="1">IF(I201=I200,J200, INDEX(Monsters[Name], I201))</f>
        <v>Gunome</v>
      </c>
      <c r="K201" cm="1">
        <f t="array" aca="1" ref="K201" ca="1">IF(AND($H201=$H200, CD200=""), AN200, INDEX(Monsters[Health], $I201))</f>
        <v>55</v>
      </c>
      <c r="L201" cm="1">
        <f t="array" aca="1" ref="L201" ca="1">IF(AND($H201=$H200, $CD200=""), AO200, INDEX(Monsters[Stamina], $I201))</f>
        <v>110</v>
      </c>
      <c r="M201" s="18" cm="1">
        <f t="array" aca="1" ref="M201" ca="1">IF(AND($H201=$H200, $CD200=""), AP200, INDEX(Monsters[Attack], $I201))</f>
        <v>165</v>
      </c>
      <c r="N201" s="18" cm="1">
        <f t="array" aca="1" ref="N201" ca="1">IF(AND($H201=$H200, $CD200=""), AQ200, INDEX(Monsters[Defense], $I201))</f>
        <v>125</v>
      </c>
      <c r="O201" s="18" cm="1">
        <f t="array" aca="1" ref="O201" ca="1">IF(AND($H201=$H200, $CD200=""), AR200, INDEX(Monsters[Luck], $I201))</f>
        <v>110</v>
      </c>
      <c r="P201" cm="1">
        <f t="array" aca="1" ref="P201" ca="1">IF(I201=I200, P200, MATCH(INDEX(Monsters[Element], I201), Elements, 0))</f>
        <v>5</v>
      </c>
      <c r="Q201" s="4" cm="1">
        <f t="array" aca="1" ref="Q201" ca="1">INDEX(Monsters[Chance to Use 2], I201)</f>
        <v>0.4</v>
      </c>
      <c r="R201" cm="1">
        <f t="array" aca="1" ref="R201" ca="1">INDEX(Monsters[Ability 1 ID], I201)</f>
        <v>9</v>
      </c>
      <c r="S201" cm="1">
        <f t="array" aca="1" ref="S201" ca="1">INDEX(Monsters[Ability 2 ID], I201)</f>
        <v>10</v>
      </c>
      <c r="T201" cm="1">
        <f t="array" aca="1" ref="T201" ca="1">INDEX(Abilities[Stamina Cost], R201)</f>
        <v>5</v>
      </c>
      <c r="U201" cm="1">
        <f t="array" aca="1" ref="U201" ca="1">INDEX(Abilities[Stamina Cost], S201)</f>
        <v>12</v>
      </c>
      <c r="V201">
        <f t="shared" ref="V201:V264" ca="1" si="134">IF(T201&lt;=U201, 1, 2)</f>
        <v>1</v>
      </c>
      <c r="W201">
        <f t="shared" ref="W201:W264" ca="1" si="135">MIN(T201:U201)</f>
        <v>5</v>
      </c>
      <c r="X201">
        <f t="shared" ref="X201:X264" ca="1" si="136">MAX(T201:U201)</f>
        <v>12</v>
      </c>
      <c r="Y201">
        <f t="shared" ref="Y201:Y264" ca="1" si="137">IF(L201&lt;X201, V201, 1 + (RAND()&lt;Q201))</f>
        <v>1</v>
      </c>
      <c r="Z201">
        <f t="shared" ref="Z201:Z264" ca="1" si="138">CHOOSE(Y201,R201,S201)</f>
        <v>9</v>
      </c>
      <c r="AA201" s="18" cm="1">
        <f t="array" aca="1" ref="AA201" ca="1">INDEX(Abilities[Element ID], $Z201)</f>
        <v>5</v>
      </c>
      <c r="AB201" s="18" cm="1">
        <f t="array" aca="1" ref="AB201" ca="1">INDEX(Abilities[Stamina Cost], $Z201)</f>
        <v>5</v>
      </c>
      <c r="AC201" s="18" cm="1">
        <f t="array" aca="1" ref="AC201" ca="1">INDEX(Abilities[Min Damage], $Z201)</f>
        <v>11</v>
      </c>
      <c r="AD201" s="18" cm="1">
        <f t="array" aca="1" ref="AD201" ca="1">INDEX(Abilities[Max Damage], $Z201)</f>
        <v>16</v>
      </c>
      <c r="AE201" s="14">
        <f t="shared" ref="AE201:AE264" ca="1" si="139">(AC201+(RAND()+RAND()+RAND())*(AD201-AC201)/3)*M201/100</f>
        <v>21.951628187763912</v>
      </c>
      <c r="AF201" t="str" cm="1">
        <f t="array" aca="1" ref="AF201" ca="1">INDEX(Abilities[Special Effect], Z201)</f>
        <v>Vampire</v>
      </c>
      <c r="AG201" t="b" cm="1">
        <f t="array" aca="1" ref="AG201" ca="1">RAND() &lt;INDEX(Abilities[Effect Chance], Z201)*O201/100</f>
        <v>1</v>
      </c>
      <c r="AH201" t="str">
        <f t="shared" ref="AH201:AH264" ca="1" si="140">IF(AG201,AF201,"")</f>
        <v>Vampire</v>
      </c>
      <c r="AI201" s="14">
        <f t="shared" ref="AI201:AI264" ca="1" si="141">IF(AF201="Hit Chance", AG201*AE201, AE201)</f>
        <v>21.951628187763912</v>
      </c>
      <c r="AJ201" t="b">
        <f t="shared" ref="AJ201:AJ264" ca="1" si="142">OR(AN201=0,AO201&lt;W201)</f>
        <v>0</v>
      </c>
      <c r="AK201" t="b">
        <f ca="1">AND(AJ201, H201=COUNTA(Parties[Player Party]))</f>
        <v>0</v>
      </c>
      <c r="AL201" s="14" cm="1">
        <f t="array" aca="1" ref="AL201" ca="1">INDEX(ElementMultiplier, BL201, P201)*100/N201</f>
        <v>1</v>
      </c>
      <c r="AM201" s="14">
        <f t="shared" ca="1" si="100"/>
        <v>5</v>
      </c>
      <c r="AN201" s="18">
        <f t="shared" ca="1" si="113"/>
        <v>64.5</v>
      </c>
      <c r="AO201" s="18">
        <f t="shared" ref="AO201:AO264" ca="1" si="143">MAX(L201-AB201,0)</f>
        <v>105</v>
      </c>
      <c r="AP201" s="18">
        <f t="shared" ref="AP201:AP264" ca="1" si="144">ROUND(M201*IF(BS201="Weaken", 0.9, 1)*IF(AH201="Focus", 1.1, 1), 0)</f>
        <v>165</v>
      </c>
      <c r="AQ201" s="18">
        <f t="shared" ref="AQ201:AQ264" ca="1" si="145">ROUND(N201*IF($BS201="Sunder", 0.9, 1)*IF($AH201="Fortify", 1.1, 1), 0)</f>
        <v>125</v>
      </c>
      <c r="AR201" s="18">
        <f t="shared" ref="AR201:AR264" ca="1" si="146">ROUND(O201*IF($BS201="Unlucky", 0.9, 1)*IF($AH201="Lucky", 1.1, 1), 0)</f>
        <v>110</v>
      </c>
      <c r="AS201">
        <f t="shared" ref="AS201:AS264" ca="1" si="147">IF($CD200="",IF(BU200, AS200+1, AS200), 1)</f>
        <v>1</v>
      </c>
      <c r="AT201" cm="1">
        <f t="array" aca="1" ref="AT201" ca="1">IF(AS201=AS200, AT200, INDEX(Parties[Opponent ID], AS201))</f>
        <v>12</v>
      </c>
      <c r="AU201" t="str" cm="1">
        <f t="array" aca="1" ref="AU201" ca="1">IF(AT201=AT200,AU200, INDEX(Monsters[Name], AT201))</f>
        <v>Gmooose</v>
      </c>
      <c r="AV201" cm="1">
        <f t="array" aca="1" ref="AV201" ca="1">IF(AND($AS201=$AS200, $CD200=""), BY200, INDEX(Monsters[Health], $AT201))</f>
        <v>185</v>
      </c>
      <c r="AW201" cm="1">
        <f t="array" aca="1" ref="AW201" ca="1">IF(AND($AS201=$AS200, $CD200=""), BZ200, INDEX(Monsters[Stamina], $AT201))</f>
        <v>135</v>
      </c>
      <c r="AX201" s="18" cm="1">
        <f t="array" aca="1" ref="AX201" ca="1">IF(AND($AS201=$AS200, $CD200=""), CA200, INDEX(Monsters[Attack], $AT201))</f>
        <v>70</v>
      </c>
      <c r="AY201" s="18" cm="1">
        <f t="array" aca="1" ref="AY201" ca="1">IF(AND($AS201=$AS200, $CD200=""), CB200, INDEX(Monsters[Defense], $AT201))</f>
        <v>115</v>
      </c>
      <c r="AZ201" s="18" cm="1">
        <f t="array" aca="1" ref="AZ201" ca="1">IF(AND($AS201=$AS200, $CD200=""), CC200, INDEX(Monsters[Luck], $AT201))</f>
        <v>100</v>
      </c>
      <c r="BA201" cm="1">
        <f t="array" aca="1" ref="BA201" ca="1">IF(AT201=AT200, BA200, MATCH(INDEX(Monsters[Element], AT201), Elements, 0))</f>
        <v>4</v>
      </c>
      <c r="BB201" s="4" cm="1">
        <f t="array" aca="1" ref="BB201" ca="1">INDEX(Monsters[Chance to Use 2], AT201)</f>
        <v>0.19999999999999996</v>
      </c>
      <c r="BC201" cm="1">
        <f t="array" aca="1" ref="BC201" ca="1">INDEX(Monsters[Ability 1 ID], AT201)</f>
        <v>3</v>
      </c>
      <c r="BD201" cm="1">
        <f t="array" aca="1" ref="BD201" ca="1">INDEX(Monsters[Ability 2 ID], AT201)</f>
        <v>2</v>
      </c>
      <c r="BE201" cm="1">
        <f t="array" aca="1" ref="BE201" ca="1">INDEX(Abilities[Stamina Cost], BC201)</f>
        <v>3</v>
      </c>
      <c r="BF201" cm="1">
        <f t="array" aca="1" ref="BF201" ca="1">INDEX(Abilities[Stamina Cost], BD201)</f>
        <v>3</v>
      </c>
      <c r="BG201">
        <f t="shared" ref="BG201:BG264" ca="1" si="148">IF(BE201&lt;=BF201, 1, 2)</f>
        <v>1</v>
      </c>
      <c r="BH201">
        <f t="shared" ref="BH201:BH264" ca="1" si="149">MIN(BE201:BF201)</f>
        <v>3</v>
      </c>
      <c r="BI201">
        <f t="shared" ref="BI201:BI264" ca="1" si="150">MAX(BE201:BF201)</f>
        <v>3</v>
      </c>
      <c r="BJ201">
        <f t="shared" ref="BJ201:BJ264" ca="1" si="151">IF(AW201&lt;BI201, BG201, 1 + (RAND()&lt;BB201))</f>
        <v>1</v>
      </c>
      <c r="BK201">
        <f t="shared" ref="BK201:BK264" ca="1" si="152">CHOOSE(BJ201,BC201,BD201)</f>
        <v>3</v>
      </c>
      <c r="BL201" s="18" cm="1">
        <f t="array" aca="1" ref="BL201" ca="1">INDEX(Abilities[Element ID], $BK201)</f>
        <v>4</v>
      </c>
      <c r="BM201" s="18" cm="1">
        <f t="array" aca="1" ref="BM201" ca="1">INDEX(Abilities[Stamina Cost], $BK201)</f>
        <v>3</v>
      </c>
      <c r="BN201" s="18" cm="1">
        <f t="array" aca="1" ref="BN201" ca="1">INDEX(Abilities[Min Damage], $BK201)</f>
        <v>4</v>
      </c>
      <c r="BO201" s="18" cm="1">
        <f t="array" aca="1" ref="BO201" ca="1">INDEX(Abilities[Max Damage], $BK201)</f>
        <v>8</v>
      </c>
      <c r="BP201" s="14">
        <f t="shared" ref="BP201:BP264" ca="1" si="153">(BN201+(RAND()+RAND()+RAND())*(BO201-BN201)/3)*AX201/100</f>
        <v>4.5905026694813609</v>
      </c>
      <c r="BQ201" t="str" cm="1">
        <f t="array" aca="1" ref="BQ201" ca="1">INDEX(Abilities[Special Effect], BK201)</f>
        <v>Fortify</v>
      </c>
      <c r="BR201" t="b" cm="1">
        <f t="array" aca="1" ref="BR201" ca="1">RAND() &lt;INDEX(Abilities[Effect Chance], BK201)*AZ201/100</f>
        <v>1</v>
      </c>
      <c r="BS201" t="str">
        <f t="shared" ref="BS201:BS264" ca="1" si="154">IF(BR201, BQ201, "")</f>
        <v>Fortify</v>
      </c>
      <c r="BT201" s="14">
        <f t="shared" ref="BT201:BT264" ca="1" si="155">IF(BQ201="Hit Chance", BP201*BR201, BP201)</f>
        <v>4.5905026694813609</v>
      </c>
      <c r="BU201" t="b">
        <f t="shared" ref="BU201:BU264" ca="1" si="156">OR(BY201=0,BZ201&lt;BH201)</f>
        <v>0</v>
      </c>
      <c r="BV201" t="b">
        <f ca="1">AND(BU201, AS201=COUNTA(Parties[Opponent Party]))</f>
        <v>0</v>
      </c>
      <c r="BW201" s="14" cm="1">
        <f t="array" aca="1" ref="BW201" ca="1">INDEX(ElementMultiplier, AA201, BA201)*100/AY201</f>
        <v>1.3043478260869565</v>
      </c>
      <c r="BX201" s="18">
        <f t="shared" ca="1" si="101"/>
        <v>29</v>
      </c>
      <c r="BY201" s="18">
        <f t="shared" ca="1" si="102"/>
        <v>156</v>
      </c>
      <c r="BZ201" s="18">
        <f t="shared" ref="BZ201:BZ264" ca="1" si="157">MAX(AW201-BM201,0)</f>
        <v>132</v>
      </c>
      <c r="CA201" s="18">
        <f t="shared" ref="CA201:CA264" ca="1" si="158">ROUND(AX201 * IF($AH201="Weaken", 0.9, 1) * IF($BS201="Focus", 1.1, 1), 0)</f>
        <v>70</v>
      </c>
      <c r="CB201" s="18">
        <f t="shared" ref="CB201:CB264" ca="1" si="159">ROUND(AY201 * IF($AH201="Sunder", 0.9, 1) * IF($BS201="Fortify", 1.1, 1), 0)</f>
        <v>127</v>
      </c>
      <c r="CC201" s="18">
        <f t="shared" ref="CC201:CC264" ca="1" si="160">ROUND(AZ201 * IF($AH201="Unlucky", 0.9, 1) * IF($BS201="Lucky", 1.1, 1), 0)</f>
        <v>100</v>
      </c>
      <c r="CD201" t="str">
        <f t="shared" ref="CD201:CD264" ca="1" si="161">IF(AK201, IF(BV201, "Tie", "Opponent"), IF(BV201, "Player", ""))</f>
        <v/>
      </c>
    </row>
    <row r="202" spans="8:82" x14ac:dyDescent="0.25">
      <c r="H202">
        <f t="shared" ca="1" si="133"/>
        <v>1</v>
      </c>
      <c r="I202" cm="1">
        <f t="array" aca="1" ref="I202" ca="1">IF(H202=H201, I201, INDEX(Parties[Player ID], H202))</f>
        <v>5</v>
      </c>
      <c r="J202" t="str" cm="1">
        <f t="array" aca="1" ref="J202" ca="1">IF(I202=I201,J201, INDEX(Monsters[Name], I202))</f>
        <v>Gunome</v>
      </c>
      <c r="K202" cm="1">
        <f t="array" aca="1" ref="K202" ca="1">IF(AND($H202=$H201, CD201=""), AN201, INDEX(Monsters[Health], $I202))</f>
        <v>64.5</v>
      </c>
      <c r="L202" cm="1">
        <f t="array" aca="1" ref="L202" ca="1">IF(AND($H202=$H201, $CD201=""), AO201, INDEX(Monsters[Stamina], $I202))</f>
        <v>105</v>
      </c>
      <c r="M202" s="18" cm="1">
        <f t="array" aca="1" ref="M202" ca="1">IF(AND($H202=$H201, $CD201=""), AP201, INDEX(Monsters[Attack], $I202))</f>
        <v>165</v>
      </c>
      <c r="N202" s="18" cm="1">
        <f t="array" aca="1" ref="N202" ca="1">IF(AND($H202=$H201, $CD201=""), AQ201, INDEX(Monsters[Defense], $I202))</f>
        <v>125</v>
      </c>
      <c r="O202" s="18" cm="1">
        <f t="array" aca="1" ref="O202" ca="1">IF(AND($H202=$H201, $CD201=""), AR201, INDEX(Monsters[Luck], $I202))</f>
        <v>110</v>
      </c>
      <c r="P202" cm="1">
        <f t="array" aca="1" ref="P202" ca="1">IF(I202=I201, P201, MATCH(INDEX(Monsters[Element], I202), Elements, 0))</f>
        <v>5</v>
      </c>
      <c r="Q202" s="4" cm="1">
        <f t="array" aca="1" ref="Q202" ca="1">INDEX(Monsters[Chance to Use 2], I202)</f>
        <v>0.4</v>
      </c>
      <c r="R202" cm="1">
        <f t="array" aca="1" ref="R202" ca="1">INDEX(Monsters[Ability 1 ID], I202)</f>
        <v>9</v>
      </c>
      <c r="S202" cm="1">
        <f t="array" aca="1" ref="S202" ca="1">INDEX(Monsters[Ability 2 ID], I202)</f>
        <v>10</v>
      </c>
      <c r="T202" cm="1">
        <f t="array" aca="1" ref="T202" ca="1">INDEX(Abilities[Stamina Cost], R202)</f>
        <v>5</v>
      </c>
      <c r="U202" cm="1">
        <f t="array" aca="1" ref="U202" ca="1">INDEX(Abilities[Stamina Cost], S202)</f>
        <v>12</v>
      </c>
      <c r="V202">
        <f t="shared" ca="1" si="134"/>
        <v>1</v>
      </c>
      <c r="W202">
        <f t="shared" ca="1" si="135"/>
        <v>5</v>
      </c>
      <c r="X202">
        <f t="shared" ca="1" si="136"/>
        <v>12</v>
      </c>
      <c r="Y202">
        <f t="shared" ca="1" si="137"/>
        <v>2</v>
      </c>
      <c r="Z202">
        <f t="shared" ca="1" si="138"/>
        <v>10</v>
      </c>
      <c r="AA202" s="18" cm="1">
        <f t="array" aca="1" ref="AA202" ca="1">INDEX(Abilities[Element ID], $Z202)</f>
        <v>5</v>
      </c>
      <c r="AB202" s="18" cm="1">
        <f t="array" aca="1" ref="AB202" ca="1">INDEX(Abilities[Stamina Cost], $Z202)</f>
        <v>12</v>
      </c>
      <c r="AC202" s="18" cm="1">
        <f t="array" aca="1" ref="AC202" ca="1">INDEX(Abilities[Min Damage], $Z202)</f>
        <v>4</v>
      </c>
      <c r="AD202" s="18" cm="1">
        <f t="array" aca="1" ref="AD202" ca="1">INDEX(Abilities[Max Damage], $Z202)</f>
        <v>10</v>
      </c>
      <c r="AE202" s="14">
        <f t="shared" ca="1" si="139"/>
        <v>11.669013381035336</v>
      </c>
      <c r="AF202" t="str" cm="1">
        <f t="array" aca="1" ref="AF202" ca="1">INDEX(Abilities[Special Effect], Z202)</f>
        <v>Focus</v>
      </c>
      <c r="AG202" t="b" cm="1">
        <f t="array" aca="1" ref="AG202" ca="1">RAND() &lt;INDEX(Abilities[Effect Chance], Z202)*O202/100</f>
        <v>0</v>
      </c>
      <c r="AH202" t="str">
        <f t="shared" ca="1" si="140"/>
        <v/>
      </c>
      <c r="AI202" s="14">
        <f t="shared" ca="1" si="141"/>
        <v>11.669013381035336</v>
      </c>
      <c r="AJ202" t="b">
        <f t="shared" ca="1" si="142"/>
        <v>0</v>
      </c>
      <c r="AK202" t="b">
        <f ca="1">AND(AJ202, H202=COUNTA(Parties[Player Party]))</f>
        <v>0</v>
      </c>
      <c r="AL202" s="14" cm="1">
        <f t="array" aca="1" ref="AL202" ca="1">INDEX(ElementMultiplier, BL202, P202)*100/N202</f>
        <v>1</v>
      </c>
      <c r="AM202" s="14">
        <f t="shared" ca="1" si="100"/>
        <v>4</v>
      </c>
      <c r="AN202" s="18">
        <f t="shared" ca="1" si="113"/>
        <v>60.5</v>
      </c>
      <c r="AO202" s="18">
        <f t="shared" ca="1" si="143"/>
        <v>93</v>
      </c>
      <c r="AP202" s="18">
        <f t="shared" ca="1" si="144"/>
        <v>165</v>
      </c>
      <c r="AQ202" s="18">
        <f t="shared" ca="1" si="145"/>
        <v>125</v>
      </c>
      <c r="AR202" s="18">
        <f t="shared" ca="1" si="146"/>
        <v>110</v>
      </c>
      <c r="AS202">
        <f t="shared" ca="1" si="147"/>
        <v>1</v>
      </c>
      <c r="AT202" cm="1">
        <f t="array" aca="1" ref="AT202" ca="1">IF(AS202=AS201, AT201, INDEX(Parties[Opponent ID], AS202))</f>
        <v>12</v>
      </c>
      <c r="AU202" t="str" cm="1">
        <f t="array" aca="1" ref="AU202" ca="1">IF(AT202=AT201,AU201, INDEX(Monsters[Name], AT202))</f>
        <v>Gmooose</v>
      </c>
      <c r="AV202" cm="1">
        <f t="array" aca="1" ref="AV202" ca="1">IF(AND($AS202=$AS201, $CD201=""), BY201, INDEX(Monsters[Health], $AT202))</f>
        <v>156</v>
      </c>
      <c r="AW202" cm="1">
        <f t="array" aca="1" ref="AW202" ca="1">IF(AND($AS202=$AS201, $CD201=""), BZ201, INDEX(Monsters[Stamina], $AT202))</f>
        <v>132</v>
      </c>
      <c r="AX202" s="18" cm="1">
        <f t="array" aca="1" ref="AX202" ca="1">IF(AND($AS202=$AS201, $CD201=""), CA201, INDEX(Monsters[Attack], $AT202))</f>
        <v>70</v>
      </c>
      <c r="AY202" s="18" cm="1">
        <f t="array" aca="1" ref="AY202" ca="1">IF(AND($AS202=$AS201, $CD201=""), CB201, INDEX(Monsters[Defense], $AT202))</f>
        <v>127</v>
      </c>
      <c r="AZ202" s="18" cm="1">
        <f t="array" aca="1" ref="AZ202" ca="1">IF(AND($AS202=$AS201, $CD201=""), CC201, INDEX(Monsters[Luck], $AT202))</f>
        <v>100</v>
      </c>
      <c r="BA202" cm="1">
        <f t="array" aca="1" ref="BA202" ca="1">IF(AT202=AT201, BA201, MATCH(INDEX(Monsters[Element], AT202), Elements, 0))</f>
        <v>4</v>
      </c>
      <c r="BB202" s="4" cm="1">
        <f t="array" aca="1" ref="BB202" ca="1">INDEX(Monsters[Chance to Use 2], AT202)</f>
        <v>0.19999999999999996</v>
      </c>
      <c r="BC202" cm="1">
        <f t="array" aca="1" ref="BC202" ca="1">INDEX(Monsters[Ability 1 ID], AT202)</f>
        <v>3</v>
      </c>
      <c r="BD202" cm="1">
        <f t="array" aca="1" ref="BD202" ca="1">INDEX(Monsters[Ability 2 ID], AT202)</f>
        <v>2</v>
      </c>
      <c r="BE202" cm="1">
        <f t="array" aca="1" ref="BE202" ca="1">INDEX(Abilities[Stamina Cost], BC202)</f>
        <v>3</v>
      </c>
      <c r="BF202" cm="1">
        <f t="array" aca="1" ref="BF202" ca="1">INDEX(Abilities[Stamina Cost], BD202)</f>
        <v>3</v>
      </c>
      <c r="BG202">
        <f t="shared" ca="1" si="148"/>
        <v>1</v>
      </c>
      <c r="BH202">
        <f t="shared" ca="1" si="149"/>
        <v>3</v>
      </c>
      <c r="BI202">
        <f t="shared" ca="1" si="150"/>
        <v>3</v>
      </c>
      <c r="BJ202">
        <f t="shared" ca="1" si="151"/>
        <v>1</v>
      </c>
      <c r="BK202">
        <f t="shared" ca="1" si="152"/>
        <v>3</v>
      </c>
      <c r="BL202" s="18" cm="1">
        <f t="array" aca="1" ref="BL202" ca="1">INDEX(Abilities[Element ID], $BK202)</f>
        <v>4</v>
      </c>
      <c r="BM202" s="18" cm="1">
        <f t="array" aca="1" ref="BM202" ca="1">INDEX(Abilities[Stamina Cost], $BK202)</f>
        <v>3</v>
      </c>
      <c r="BN202" s="18" cm="1">
        <f t="array" aca="1" ref="BN202" ca="1">INDEX(Abilities[Min Damage], $BK202)</f>
        <v>4</v>
      </c>
      <c r="BO202" s="18" cm="1">
        <f t="array" aca="1" ref="BO202" ca="1">INDEX(Abilities[Max Damage], $BK202)</f>
        <v>8</v>
      </c>
      <c r="BP202" s="14">
        <f t="shared" ca="1" si="153"/>
        <v>3.964407834422385</v>
      </c>
      <c r="BQ202" t="str" cm="1">
        <f t="array" aca="1" ref="BQ202" ca="1">INDEX(Abilities[Special Effect], BK202)</f>
        <v>Fortify</v>
      </c>
      <c r="BR202" t="b" cm="1">
        <f t="array" aca="1" ref="BR202" ca="1">RAND() &lt;INDEX(Abilities[Effect Chance], BK202)*AZ202/100</f>
        <v>1</v>
      </c>
      <c r="BS202" t="str">
        <f t="shared" ca="1" si="154"/>
        <v>Fortify</v>
      </c>
      <c r="BT202" s="14">
        <f t="shared" ca="1" si="155"/>
        <v>3.964407834422385</v>
      </c>
      <c r="BU202" t="b">
        <f t="shared" ca="1" si="156"/>
        <v>0</v>
      </c>
      <c r="BV202" t="b">
        <f ca="1">AND(BU202, AS202=COUNTA(Parties[Opponent Party]))</f>
        <v>0</v>
      </c>
      <c r="BW202" s="14" cm="1">
        <f t="array" aca="1" ref="BW202" ca="1">INDEX(ElementMultiplier, AA202, BA202)*100/AY202</f>
        <v>1.1811023622047243</v>
      </c>
      <c r="BX202" s="18">
        <f t="shared" ca="1" si="101"/>
        <v>14</v>
      </c>
      <c r="BY202" s="18">
        <f t="shared" ca="1" si="102"/>
        <v>142</v>
      </c>
      <c r="BZ202" s="18">
        <f t="shared" ca="1" si="157"/>
        <v>129</v>
      </c>
      <c r="CA202" s="18">
        <f t="shared" ca="1" si="158"/>
        <v>70</v>
      </c>
      <c r="CB202" s="18">
        <f t="shared" ca="1" si="159"/>
        <v>140</v>
      </c>
      <c r="CC202" s="18">
        <f t="shared" ca="1" si="160"/>
        <v>100</v>
      </c>
      <c r="CD202" t="str">
        <f t="shared" ca="1" si="161"/>
        <v/>
      </c>
    </row>
    <row r="203" spans="8:82" x14ac:dyDescent="0.25">
      <c r="H203">
        <f t="shared" ca="1" si="133"/>
        <v>1</v>
      </c>
      <c r="I203" cm="1">
        <f t="array" aca="1" ref="I203" ca="1">IF(H203=H202, I202, INDEX(Parties[Player ID], H203))</f>
        <v>5</v>
      </c>
      <c r="J203" t="str" cm="1">
        <f t="array" aca="1" ref="J203" ca="1">IF(I203=I202,J202, INDEX(Monsters[Name], I203))</f>
        <v>Gunome</v>
      </c>
      <c r="K203" cm="1">
        <f t="array" aca="1" ref="K203" ca="1">IF(AND($H203=$H202, CD202=""), AN202, INDEX(Monsters[Health], $I203))</f>
        <v>60.5</v>
      </c>
      <c r="L203" cm="1">
        <f t="array" aca="1" ref="L203" ca="1">IF(AND($H203=$H202, $CD202=""), AO202, INDEX(Monsters[Stamina], $I203))</f>
        <v>93</v>
      </c>
      <c r="M203" s="18" cm="1">
        <f t="array" aca="1" ref="M203" ca="1">IF(AND($H203=$H202, $CD202=""), AP202, INDEX(Monsters[Attack], $I203))</f>
        <v>165</v>
      </c>
      <c r="N203" s="18" cm="1">
        <f t="array" aca="1" ref="N203" ca="1">IF(AND($H203=$H202, $CD202=""), AQ202, INDEX(Monsters[Defense], $I203))</f>
        <v>125</v>
      </c>
      <c r="O203" s="18" cm="1">
        <f t="array" aca="1" ref="O203" ca="1">IF(AND($H203=$H202, $CD202=""), AR202, INDEX(Monsters[Luck], $I203))</f>
        <v>110</v>
      </c>
      <c r="P203" cm="1">
        <f t="array" aca="1" ref="P203" ca="1">IF(I203=I202, P202, MATCH(INDEX(Monsters[Element], I203), Elements, 0))</f>
        <v>5</v>
      </c>
      <c r="Q203" s="4" cm="1">
        <f t="array" aca="1" ref="Q203" ca="1">INDEX(Monsters[Chance to Use 2], I203)</f>
        <v>0.4</v>
      </c>
      <c r="R203" cm="1">
        <f t="array" aca="1" ref="R203" ca="1">INDEX(Monsters[Ability 1 ID], I203)</f>
        <v>9</v>
      </c>
      <c r="S203" cm="1">
        <f t="array" aca="1" ref="S203" ca="1">INDEX(Monsters[Ability 2 ID], I203)</f>
        <v>10</v>
      </c>
      <c r="T203" cm="1">
        <f t="array" aca="1" ref="T203" ca="1">INDEX(Abilities[Stamina Cost], R203)</f>
        <v>5</v>
      </c>
      <c r="U203" cm="1">
        <f t="array" aca="1" ref="U203" ca="1">INDEX(Abilities[Stamina Cost], S203)</f>
        <v>12</v>
      </c>
      <c r="V203">
        <f t="shared" ca="1" si="134"/>
        <v>1</v>
      </c>
      <c r="W203">
        <f t="shared" ca="1" si="135"/>
        <v>5</v>
      </c>
      <c r="X203">
        <f t="shared" ca="1" si="136"/>
        <v>12</v>
      </c>
      <c r="Y203">
        <f t="shared" ca="1" si="137"/>
        <v>2</v>
      </c>
      <c r="Z203">
        <f t="shared" ca="1" si="138"/>
        <v>10</v>
      </c>
      <c r="AA203" s="18" cm="1">
        <f t="array" aca="1" ref="AA203" ca="1">INDEX(Abilities[Element ID], $Z203)</f>
        <v>5</v>
      </c>
      <c r="AB203" s="18" cm="1">
        <f t="array" aca="1" ref="AB203" ca="1">INDEX(Abilities[Stamina Cost], $Z203)</f>
        <v>12</v>
      </c>
      <c r="AC203" s="18" cm="1">
        <f t="array" aca="1" ref="AC203" ca="1">INDEX(Abilities[Min Damage], $Z203)</f>
        <v>4</v>
      </c>
      <c r="AD203" s="18" cm="1">
        <f t="array" aca="1" ref="AD203" ca="1">INDEX(Abilities[Max Damage], $Z203)</f>
        <v>10</v>
      </c>
      <c r="AE203" s="14">
        <f t="shared" ca="1" si="139"/>
        <v>9.8031531961279459</v>
      </c>
      <c r="AF203" t="str" cm="1">
        <f t="array" aca="1" ref="AF203" ca="1">INDEX(Abilities[Special Effect], Z203)</f>
        <v>Focus</v>
      </c>
      <c r="AG203" t="b" cm="1">
        <f t="array" aca="1" ref="AG203" ca="1">RAND() &lt;INDEX(Abilities[Effect Chance], Z203)*O203/100</f>
        <v>1</v>
      </c>
      <c r="AH203" t="str">
        <f t="shared" ca="1" si="140"/>
        <v>Focus</v>
      </c>
      <c r="AI203" s="14">
        <f t="shared" ca="1" si="141"/>
        <v>9.8031531961279459</v>
      </c>
      <c r="AJ203" t="b">
        <f t="shared" ca="1" si="142"/>
        <v>0</v>
      </c>
      <c r="AK203" t="b">
        <f ca="1">AND(AJ203, H203=COUNTA(Parties[Player Party]))</f>
        <v>0</v>
      </c>
      <c r="AL203" s="14" cm="1">
        <f t="array" aca="1" ref="AL203" ca="1">INDEX(ElementMultiplier, BL203, P203)*100/N203</f>
        <v>1</v>
      </c>
      <c r="AM203" s="14">
        <f t="shared" ca="1" si="100"/>
        <v>5</v>
      </c>
      <c r="AN203" s="18">
        <f t="shared" ca="1" si="113"/>
        <v>55.5</v>
      </c>
      <c r="AO203" s="18">
        <f t="shared" ca="1" si="143"/>
        <v>81</v>
      </c>
      <c r="AP203" s="18">
        <f t="shared" ca="1" si="144"/>
        <v>182</v>
      </c>
      <c r="AQ203" s="18">
        <f t="shared" ca="1" si="145"/>
        <v>125</v>
      </c>
      <c r="AR203" s="18">
        <f t="shared" ca="1" si="146"/>
        <v>110</v>
      </c>
      <c r="AS203">
        <f t="shared" ca="1" si="147"/>
        <v>1</v>
      </c>
      <c r="AT203" cm="1">
        <f t="array" aca="1" ref="AT203" ca="1">IF(AS203=AS202, AT202, INDEX(Parties[Opponent ID], AS203))</f>
        <v>12</v>
      </c>
      <c r="AU203" t="str" cm="1">
        <f t="array" aca="1" ref="AU203" ca="1">IF(AT203=AT202,AU202, INDEX(Monsters[Name], AT203))</f>
        <v>Gmooose</v>
      </c>
      <c r="AV203" cm="1">
        <f t="array" aca="1" ref="AV203" ca="1">IF(AND($AS203=$AS202, $CD202=""), BY202, INDEX(Monsters[Health], $AT203))</f>
        <v>142</v>
      </c>
      <c r="AW203" cm="1">
        <f t="array" aca="1" ref="AW203" ca="1">IF(AND($AS203=$AS202, $CD202=""), BZ202, INDEX(Monsters[Stamina], $AT203))</f>
        <v>129</v>
      </c>
      <c r="AX203" s="18" cm="1">
        <f t="array" aca="1" ref="AX203" ca="1">IF(AND($AS203=$AS202, $CD202=""), CA202, INDEX(Monsters[Attack], $AT203))</f>
        <v>70</v>
      </c>
      <c r="AY203" s="18" cm="1">
        <f t="array" aca="1" ref="AY203" ca="1">IF(AND($AS203=$AS202, $CD202=""), CB202, INDEX(Monsters[Defense], $AT203))</f>
        <v>140</v>
      </c>
      <c r="AZ203" s="18" cm="1">
        <f t="array" aca="1" ref="AZ203" ca="1">IF(AND($AS203=$AS202, $CD202=""), CC202, INDEX(Monsters[Luck], $AT203))</f>
        <v>100</v>
      </c>
      <c r="BA203" cm="1">
        <f t="array" aca="1" ref="BA203" ca="1">IF(AT203=AT202, BA202, MATCH(INDEX(Monsters[Element], AT203), Elements, 0))</f>
        <v>4</v>
      </c>
      <c r="BB203" s="4" cm="1">
        <f t="array" aca="1" ref="BB203" ca="1">INDEX(Monsters[Chance to Use 2], AT203)</f>
        <v>0.19999999999999996</v>
      </c>
      <c r="BC203" cm="1">
        <f t="array" aca="1" ref="BC203" ca="1">INDEX(Monsters[Ability 1 ID], AT203)</f>
        <v>3</v>
      </c>
      <c r="BD203" cm="1">
        <f t="array" aca="1" ref="BD203" ca="1">INDEX(Monsters[Ability 2 ID], AT203)</f>
        <v>2</v>
      </c>
      <c r="BE203" cm="1">
        <f t="array" aca="1" ref="BE203" ca="1">INDEX(Abilities[Stamina Cost], BC203)</f>
        <v>3</v>
      </c>
      <c r="BF203" cm="1">
        <f t="array" aca="1" ref="BF203" ca="1">INDEX(Abilities[Stamina Cost], BD203)</f>
        <v>3</v>
      </c>
      <c r="BG203">
        <f t="shared" ca="1" si="148"/>
        <v>1</v>
      </c>
      <c r="BH203">
        <f t="shared" ca="1" si="149"/>
        <v>3</v>
      </c>
      <c r="BI203">
        <f t="shared" ca="1" si="150"/>
        <v>3</v>
      </c>
      <c r="BJ203">
        <f t="shared" ca="1" si="151"/>
        <v>1</v>
      </c>
      <c r="BK203">
        <f t="shared" ca="1" si="152"/>
        <v>3</v>
      </c>
      <c r="BL203" s="18" cm="1">
        <f t="array" aca="1" ref="BL203" ca="1">INDEX(Abilities[Element ID], $BK203)</f>
        <v>4</v>
      </c>
      <c r="BM203" s="18" cm="1">
        <f t="array" aca="1" ref="BM203" ca="1">INDEX(Abilities[Stamina Cost], $BK203)</f>
        <v>3</v>
      </c>
      <c r="BN203" s="18" cm="1">
        <f t="array" aca="1" ref="BN203" ca="1">INDEX(Abilities[Min Damage], $BK203)</f>
        <v>4</v>
      </c>
      <c r="BO203" s="18" cm="1">
        <f t="array" aca="1" ref="BO203" ca="1">INDEX(Abilities[Max Damage], $BK203)</f>
        <v>8</v>
      </c>
      <c r="BP203" s="14">
        <f t="shared" ca="1" si="153"/>
        <v>4.6697454840903854</v>
      </c>
      <c r="BQ203" t="str" cm="1">
        <f t="array" aca="1" ref="BQ203" ca="1">INDEX(Abilities[Special Effect], BK203)</f>
        <v>Fortify</v>
      </c>
      <c r="BR203" t="b" cm="1">
        <f t="array" aca="1" ref="BR203" ca="1">RAND() &lt;INDEX(Abilities[Effect Chance], BK203)*AZ203/100</f>
        <v>1</v>
      </c>
      <c r="BS203" t="str">
        <f t="shared" ca="1" si="154"/>
        <v>Fortify</v>
      </c>
      <c r="BT203" s="14">
        <f t="shared" ca="1" si="155"/>
        <v>4.6697454840903854</v>
      </c>
      <c r="BU203" t="b">
        <f t="shared" ca="1" si="156"/>
        <v>0</v>
      </c>
      <c r="BV203" t="b">
        <f ca="1">AND(BU203, AS203=COUNTA(Parties[Opponent Party]))</f>
        <v>0</v>
      </c>
      <c r="BW203" s="14" cm="1">
        <f t="array" aca="1" ref="BW203" ca="1">INDEX(ElementMultiplier, AA203, BA203)*100/AY203</f>
        <v>1.0714285714285714</v>
      </c>
      <c r="BX203" s="18">
        <f t="shared" ca="1" si="101"/>
        <v>11</v>
      </c>
      <c r="BY203" s="18">
        <f t="shared" ca="1" si="102"/>
        <v>131</v>
      </c>
      <c r="BZ203" s="18">
        <f t="shared" ca="1" si="157"/>
        <v>126</v>
      </c>
      <c r="CA203" s="18">
        <f t="shared" ca="1" si="158"/>
        <v>70</v>
      </c>
      <c r="CB203" s="18">
        <f t="shared" ca="1" si="159"/>
        <v>154</v>
      </c>
      <c r="CC203" s="18">
        <f t="shared" ca="1" si="160"/>
        <v>100</v>
      </c>
      <c r="CD203" t="str">
        <f t="shared" ca="1" si="161"/>
        <v/>
      </c>
    </row>
    <row r="204" spans="8:82" x14ac:dyDescent="0.25">
      <c r="H204">
        <f t="shared" ca="1" si="133"/>
        <v>1</v>
      </c>
      <c r="I204" cm="1">
        <f t="array" aca="1" ref="I204" ca="1">IF(H204=H203, I203, INDEX(Parties[Player ID], H204))</f>
        <v>5</v>
      </c>
      <c r="J204" t="str" cm="1">
        <f t="array" aca="1" ref="J204" ca="1">IF(I204=I203,J203, INDEX(Monsters[Name], I204))</f>
        <v>Gunome</v>
      </c>
      <c r="K204" cm="1">
        <f t="array" aca="1" ref="K204" ca="1">IF(AND($H204=$H203, CD203=""), AN203, INDEX(Monsters[Health], $I204))</f>
        <v>55.5</v>
      </c>
      <c r="L204" cm="1">
        <f t="array" aca="1" ref="L204" ca="1">IF(AND($H204=$H203, $CD203=""), AO203, INDEX(Monsters[Stamina], $I204))</f>
        <v>81</v>
      </c>
      <c r="M204" s="18" cm="1">
        <f t="array" aca="1" ref="M204" ca="1">IF(AND($H204=$H203, $CD203=""), AP203, INDEX(Monsters[Attack], $I204))</f>
        <v>182</v>
      </c>
      <c r="N204" s="18" cm="1">
        <f t="array" aca="1" ref="N204" ca="1">IF(AND($H204=$H203, $CD203=""), AQ203, INDEX(Monsters[Defense], $I204))</f>
        <v>125</v>
      </c>
      <c r="O204" s="18" cm="1">
        <f t="array" aca="1" ref="O204" ca="1">IF(AND($H204=$H203, $CD203=""), AR203, INDEX(Monsters[Luck], $I204))</f>
        <v>110</v>
      </c>
      <c r="P204" cm="1">
        <f t="array" aca="1" ref="P204" ca="1">IF(I204=I203, P203, MATCH(INDEX(Monsters[Element], I204), Elements, 0))</f>
        <v>5</v>
      </c>
      <c r="Q204" s="4" cm="1">
        <f t="array" aca="1" ref="Q204" ca="1">INDEX(Monsters[Chance to Use 2], I204)</f>
        <v>0.4</v>
      </c>
      <c r="R204" cm="1">
        <f t="array" aca="1" ref="R204" ca="1">INDEX(Monsters[Ability 1 ID], I204)</f>
        <v>9</v>
      </c>
      <c r="S204" cm="1">
        <f t="array" aca="1" ref="S204" ca="1">INDEX(Monsters[Ability 2 ID], I204)</f>
        <v>10</v>
      </c>
      <c r="T204" cm="1">
        <f t="array" aca="1" ref="T204" ca="1">INDEX(Abilities[Stamina Cost], R204)</f>
        <v>5</v>
      </c>
      <c r="U204" cm="1">
        <f t="array" aca="1" ref="U204" ca="1">INDEX(Abilities[Stamina Cost], S204)</f>
        <v>12</v>
      </c>
      <c r="V204">
        <f t="shared" ca="1" si="134"/>
        <v>1</v>
      </c>
      <c r="W204">
        <f t="shared" ca="1" si="135"/>
        <v>5</v>
      </c>
      <c r="X204">
        <f t="shared" ca="1" si="136"/>
        <v>12</v>
      </c>
      <c r="Y204">
        <f t="shared" ca="1" si="137"/>
        <v>1</v>
      </c>
      <c r="Z204">
        <f t="shared" ca="1" si="138"/>
        <v>9</v>
      </c>
      <c r="AA204" s="18" cm="1">
        <f t="array" aca="1" ref="AA204" ca="1">INDEX(Abilities[Element ID], $Z204)</f>
        <v>5</v>
      </c>
      <c r="AB204" s="18" cm="1">
        <f t="array" aca="1" ref="AB204" ca="1">INDEX(Abilities[Stamina Cost], $Z204)</f>
        <v>5</v>
      </c>
      <c r="AC204" s="18" cm="1">
        <f t="array" aca="1" ref="AC204" ca="1">INDEX(Abilities[Min Damage], $Z204)</f>
        <v>11</v>
      </c>
      <c r="AD204" s="18" cm="1">
        <f t="array" aca="1" ref="AD204" ca="1">INDEX(Abilities[Max Damage], $Z204)</f>
        <v>16</v>
      </c>
      <c r="AE204" s="14">
        <f t="shared" ca="1" si="139"/>
        <v>27.32312865631333</v>
      </c>
      <c r="AF204" t="str" cm="1">
        <f t="array" aca="1" ref="AF204" ca="1">INDEX(Abilities[Special Effect], Z204)</f>
        <v>Vampire</v>
      </c>
      <c r="AG204" t="b" cm="1">
        <f t="array" aca="1" ref="AG204" ca="1">RAND() &lt;INDEX(Abilities[Effect Chance], Z204)*O204/100</f>
        <v>1</v>
      </c>
      <c r="AH204" t="str">
        <f t="shared" ca="1" si="140"/>
        <v>Vampire</v>
      </c>
      <c r="AI204" s="14">
        <f t="shared" ca="1" si="141"/>
        <v>27.32312865631333</v>
      </c>
      <c r="AJ204" t="b">
        <f t="shared" ca="1" si="142"/>
        <v>0</v>
      </c>
      <c r="AK204" t="b">
        <f ca="1">AND(AJ204, H204=COUNTA(Parties[Player Party]))</f>
        <v>0</v>
      </c>
      <c r="AL204" s="14" cm="1">
        <f t="array" aca="1" ref="AL204" ca="1">INDEX(ElementMultiplier, BL204, P204)*100/N204</f>
        <v>1</v>
      </c>
      <c r="AM204" s="14">
        <f t="shared" ca="1" si="100"/>
        <v>3</v>
      </c>
      <c r="AN204" s="18">
        <f t="shared" ca="1" si="113"/>
        <v>66</v>
      </c>
      <c r="AO204" s="18">
        <f t="shared" ca="1" si="143"/>
        <v>76</v>
      </c>
      <c r="AP204" s="18">
        <f t="shared" ca="1" si="144"/>
        <v>182</v>
      </c>
      <c r="AQ204" s="18">
        <f t="shared" ca="1" si="145"/>
        <v>125</v>
      </c>
      <c r="AR204" s="18">
        <f t="shared" ca="1" si="146"/>
        <v>110</v>
      </c>
      <c r="AS204">
        <f t="shared" ca="1" si="147"/>
        <v>1</v>
      </c>
      <c r="AT204" cm="1">
        <f t="array" aca="1" ref="AT204" ca="1">IF(AS204=AS203, AT203, INDEX(Parties[Opponent ID], AS204))</f>
        <v>12</v>
      </c>
      <c r="AU204" t="str" cm="1">
        <f t="array" aca="1" ref="AU204" ca="1">IF(AT204=AT203,AU203, INDEX(Monsters[Name], AT204))</f>
        <v>Gmooose</v>
      </c>
      <c r="AV204" cm="1">
        <f t="array" aca="1" ref="AV204" ca="1">IF(AND($AS204=$AS203, $CD203=""), BY203, INDEX(Monsters[Health], $AT204))</f>
        <v>131</v>
      </c>
      <c r="AW204" cm="1">
        <f t="array" aca="1" ref="AW204" ca="1">IF(AND($AS204=$AS203, $CD203=""), BZ203, INDEX(Monsters[Stamina], $AT204))</f>
        <v>126</v>
      </c>
      <c r="AX204" s="18" cm="1">
        <f t="array" aca="1" ref="AX204" ca="1">IF(AND($AS204=$AS203, $CD203=""), CA203, INDEX(Monsters[Attack], $AT204))</f>
        <v>70</v>
      </c>
      <c r="AY204" s="18" cm="1">
        <f t="array" aca="1" ref="AY204" ca="1">IF(AND($AS204=$AS203, $CD203=""), CB203, INDEX(Monsters[Defense], $AT204))</f>
        <v>154</v>
      </c>
      <c r="AZ204" s="18" cm="1">
        <f t="array" aca="1" ref="AZ204" ca="1">IF(AND($AS204=$AS203, $CD203=""), CC203, INDEX(Monsters[Luck], $AT204))</f>
        <v>100</v>
      </c>
      <c r="BA204" cm="1">
        <f t="array" aca="1" ref="BA204" ca="1">IF(AT204=AT203, BA203, MATCH(INDEX(Monsters[Element], AT204), Elements, 0))</f>
        <v>4</v>
      </c>
      <c r="BB204" s="4" cm="1">
        <f t="array" aca="1" ref="BB204" ca="1">INDEX(Monsters[Chance to Use 2], AT204)</f>
        <v>0.19999999999999996</v>
      </c>
      <c r="BC204" cm="1">
        <f t="array" aca="1" ref="BC204" ca="1">INDEX(Monsters[Ability 1 ID], AT204)</f>
        <v>3</v>
      </c>
      <c r="BD204" cm="1">
        <f t="array" aca="1" ref="BD204" ca="1">INDEX(Monsters[Ability 2 ID], AT204)</f>
        <v>2</v>
      </c>
      <c r="BE204" cm="1">
        <f t="array" aca="1" ref="BE204" ca="1">INDEX(Abilities[Stamina Cost], BC204)</f>
        <v>3</v>
      </c>
      <c r="BF204" cm="1">
        <f t="array" aca="1" ref="BF204" ca="1">INDEX(Abilities[Stamina Cost], BD204)</f>
        <v>3</v>
      </c>
      <c r="BG204">
        <f t="shared" ca="1" si="148"/>
        <v>1</v>
      </c>
      <c r="BH204">
        <f t="shared" ca="1" si="149"/>
        <v>3</v>
      </c>
      <c r="BI204">
        <f t="shared" ca="1" si="150"/>
        <v>3</v>
      </c>
      <c r="BJ204">
        <f t="shared" ca="1" si="151"/>
        <v>1</v>
      </c>
      <c r="BK204">
        <f t="shared" ca="1" si="152"/>
        <v>3</v>
      </c>
      <c r="BL204" s="18" cm="1">
        <f t="array" aca="1" ref="BL204" ca="1">INDEX(Abilities[Element ID], $BK204)</f>
        <v>4</v>
      </c>
      <c r="BM204" s="18" cm="1">
        <f t="array" aca="1" ref="BM204" ca="1">INDEX(Abilities[Stamina Cost], $BK204)</f>
        <v>3</v>
      </c>
      <c r="BN204" s="18" cm="1">
        <f t="array" aca="1" ref="BN204" ca="1">INDEX(Abilities[Min Damage], $BK204)</f>
        <v>4</v>
      </c>
      <c r="BO204" s="18" cm="1">
        <f t="array" aca="1" ref="BO204" ca="1">INDEX(Abilities[Max Damage], $BK204)</f>
        <v>8</v>
      </c>
      <c r="BP204" s="14">
        <f t="shared" ca="1" si="153"/>
        <v>3.3770613009445505</v>
      </c>
      <c r="BQ204" t="str" cm="1">
        <f t="array" aca="1" ref="BQ204" ca="1">INDEX(Abilities[Special Effect], BK204)</f>
        <v>Fortify</v>
      </c>
      <c r="BR204" t="b" cm="1">
        <f t="array" aca="1" ref="BR204" ca="1">RAND() &lt;INDEX(Abilities[Effect Chance], BK204)*AZ204/100</f>
        <v>1</v>
      </c>
      <c r="BS204" t="str">
        <f t="shared" ca="1" si="154"/>
        <v>Fortify</v>
      </c>
      <c r="BT204" s="14">
        <f t="shared" ca="1" si="155"/>
        <v>3.3770613009445505</v>
      </c>
      <c r="BU204" t="b">
        <f t="shared" ca="1" si="156"/>
        <v>0</v>
      </c>
      <c r="BV204" t="b">
        <f ca="1">AND(BU204, AS204=COUNTA(Parties[Opponent Party]))</f>
        <v>0</v>
      </c>
      <c r="BW204" s="14" cm="1">
        <f t="array" aca="1" ref="BW204" ca="1">INDEX(ElementMultiplier, AA204, BA204)*100/AY204</f>
        <v>0.97402597402597402</v>
      </c>
      <c r="BX204" s="18">
        <f t="shared" ca="1" si="101"/>
        <v>27</v>
      </c>
      <c r="BY204" s="18">
        <f t="shared" ca="1" si="102"/>
        <v>104</v>
      </c>
      <c r="BZ204" s="18">
        <f t="shared" ca="1" si="157"/>
        <v>123</v>
      </c>
      <c r="CA204" s="18">
        <f t="shared" ca="1" si="158"/>
        <v>70</v>
      </c>
      <c r="CB204" s="18">
        <f t="shared" ca="1" si="159"/>
        <v>169</v>
      </c>
      <c r="CC204" s="18">
        <f t="shared" ca="1" si="160"/>
        <v>100</v>
      </c>
      <c r="CD204" t="str">
        <f t="shared" ca="1" si="161"/>
        <v/>
      </c>
    </row>
    <row r="205" spans="8:82" x14ac:dyDescent="0.25">
      <c r="H205">
        <f t="shared" ca="1" si="133"/>
        <v>1</v>
      </c>
      <c r="I205" cm="1">
        <f t="array" aca="1" ref="I205" ca="1">IF(H205=H204, I204, INDEX(Parties[Player ID], H205))</f>
        <v>5</v>
      </c>
      <c r="J205" t="str" cm="1">
        <f t="array" aca="1" ref="J205" ca="1">IF(I205=I204,J204, INDEX(Monsters[Name], I205))</f>
        <v>Gunome</v>
      </c>
      <c r="K205" cm="1">
        <f t="array" aca="1" ref="K205" ca="1">IF(AND($H205=$H204, CD204=""), AN204, INDEX(Monsters[Health], $I205))</f>
        <v>66</v>
      </c>
      <c r="L205" cm="1">
        <f t="array" aca="1" ref="L205" ca="1">IF(AND($H205=$H204, $CD204=""), AO204, INDEX(Monsters[Stamina], $I205))</f>
        <v>76</v>
      </c>
      <c r="M205" s="18" cm="1">
        <f t="array" aca="1" ref="M205" ca="1">IF(AND($H205=$H204, $CD204=""), AP204, INDEX(Monsters[Attack], $I205))</f>
        <v>182</v>
      </c>
      <c r="N205" s="18" cm="1">
        <f t="array" aca="1" ref="N205" ca="1">IF(AND($H205=$H204, $CD204=""), AQ204, INDEX(Monsters[Defense], $I205))</f>
        <v>125</v>
      </c>
      <c r="O205" s="18" cm="1">
        <f t="array" aca="1" ref="O205" ca="1">IF(AND($H205=$H204, $CD204=""), AR204, INDEX(Monsters[Luck], $I205))</f>
        <v>110</v>
      </c>
      <c r="P205" cm="1">
        <f t="array" aca="1" ref="P205" ca="1">IF(I205=I204, P204, MATCH(INDEX(Monsters[Element], I205), Elements, 0))</f>
        <v>5</v>
      </c>
      <c r="Q205" s="4" cm="1">
        <f t="array" aca="1" ref="Q205" ca="1">INDEX(Monsters[Chance to Use 2], I205)</f>
        <v>0.4</v>
      </c>
      <c r="R205" cm="1">
        <f t="array" aca="1" ref="R205" ca="1">INDEX(Monsters[Ability 1 ID], I205)</f>
        <v>9</v>
      </c>
      <c r="S205" cm="1">
        <f t="array" aca="1" ref="S205" ca="1">INDEX(Monsters[Ability 2 ID], I205)</f>
        <v>10</v>
      </c>
      <c r="T205" cm="1">
        <f t="array" aca="1" ref="T205" ca="1">INDEX(Abilities[Stamina Cost], R205)</f>
        <v>5</v>
      </c>
      <c r="U205" cm="1">
        <f t="array" aca="1" ref="U205" ca="1">INDEX(Abilities[Stamina Cost], S205)</f>
        <v>12</v>
      </c>
      <c r="V205">
        <f t="shared" ca="1" si="134"/>
        <v>1</v>
      </c>
      <c r="W205">
        <f t="shared" ca="1" si="135"/>
        <v>5</v>
      </c>
      <c r="X205">
        <f t="shared" ca="1" si="136"/>
        <v>12</v>
      </c>
      <c r="Y205">
        <f t="shared" ca="1" si="137"/>
        <v>1</v>
      </c>
      <c r="Z205">
        <f t="shared" ca="1" si="138"/>
        <v>9</v>
      </c>
      <c r="AA205" s="18" cm="1">
        <f t="array" aca="1" ref="AA205" ca="1">INDEX(Abilities[Element ID], $Z205)</f>
        <v>5</v>
      </c>
      <c r="AB205" s="18" cm="1">
        <f t="array" aca="1" ref="AB205" ca="1">INDEX(Abilities[Stamina Cost], $Z205)</f>
        <v>5</v>
      </c>
      <c r="AC205" s="18" cm="1">
        <f t="array" aca="1" ref="AC205" ca="1">INDEX(Abilities[Min Damage], $Z205)</f>
        <v>11</v>
      </c>
      <c r="AD205" s="18" cm="1">
        <f t="array" aca="1" ref="AD205" ca="1">INDEX(Abilities[Max Damage], $Z205)</f>
        <v>16</v>
      </c>
      <c r="AE205" s="14">
        <f t="shared" ca="1" si="139"/>
        <v>21.72546945191154</v>
      </c>
      <c r="AF205" t="str" cm="1">
        <f t="array" aca="1" ref="AF205" ca="1">INDEX(Abilities[Special Effect], Z205)</f>
        <v>Vampire</v>
      </c>
      <c r="AG205" t="b" cm="1">
        <f t="array" aca="1" ref="AG205" ca="1">RAND() &lt;INDEX(Abilities[Effect Chance], Z205)*O205/100</f>
        <v>0</v>
      </c>
      <c r="AH205" t="str">
        <f t="shared" ca="1" si="140"/>
        <v/>
      </c>
      <c r="AI205" s="14">
        <f t="shared" ca="1" si="141"/>
        <v>21.72546945191154</v>
      </c>
      <c r="AJ205" t="b">
        <f t="shared" ca="1" si="142"/>
        <v>0</v>
      </c>
      <c r="AK205" t="b">
        <f ca="1">AND(AJ205, H205=COUNTA(Parties[Player Party]))</f>
        <v>0</v>
      </c>
      <c r="AL205" s="14" cm="1">
        <f t="array" aca="1" ref="AL205" ca="1">INDEX(ElementMultiplier, BL205, P205)*100/N205</f>
        <v>1</v>
      </c>
      <c r="AM205" s="14">
        <f t="shared" ca="1" si="100"/>
        <v>3</v>
      </c>
      <c r="AN205" s="18">
        <f t="shared" ca="1" si="113"/>
        <v>63</v>
      </c>
      <c r="AO205" s="18">
        <f t="shared" ca="1" si="143"/>
        <v>71</v>
      </c>
      <c r="AP205" s="18">
        <f t="shared" ca="1" si="144"/>
        <v>182</v>
      </c>
      <c r="AQ205" s="18">
        <f t="shared" ca="1" si="145"/>
        <v>125</v>
      </c>
      <c r="AR205" s="18">
        <f t="shared" ca="1" si="146"/>
        <v>110</v>
      </c>
      <c r="AS205">
        <f t="shared" ca="1" si="147"/>
        <v>1</v>
      </c>
      <c r="AT205" cm="1">
        <f t="array" aca="1" ref="AT205" ca="1">IF(AS205=AS204, AT204, INDEX(Parties[Opponent ID], AS205))</f>
        <v>12</v>
      </c>
      <c r="AU205" t="str" cm="1">
        <f t="array" aca="1" ref="AU205" ca="1">IF(AT205=AT204,AU204, INDEX(Monsters[Name], AT205))</f>
        <v>Gmooose</v>
      </c>
      <c r="AV205" cm="1">
        <f t="array" aca="1" ref="AV205" ca="1">IF(AND($AS205=$AS204, $CD204=""), BY204, INDEX(Monsters[Health], $AT205))</f>
        <v>104</v>
      </c>
      <c r="AW205" cm="1">
        <f t="array" aca="1" ref="AW205" ca="1">IF(AND($AS205=$AS204, $CD204=""), BZ204, INDEX(Monsters[Stamina], $AT205))</f>
        <v>123</v>
      </c>
      <c r="AX205" s="18" cm="1">
        <f t="array" aca="1" ref="AX205" ca="1">IF(AND($AS205=$AS204, $CD204=""), CA204, INDEX(Monsters[Attack], $AT205))</f>
        <v>70</v>
      </c>
      <c r="AY205" s="18" cm="1">
        <f t="array" aca="1" ref="AY205" ca="1">IF(AND($AS205=$AS204, $CD204=""), CB204, INDEX(Monsters[Defense], $AT205))</f>
        <v>169</v>
      </c>
      <c r="AZ205" s="18" cm="1">
        <f t="array" aca="1" ref="AZ205" ca="1">IF(AND($AS205=$AS204, $CD204=""), CC204, INDEX(Monsters[Luck], $AT205))</f>
        <v>100</v>
      </c>
      <c r="BA205" cm="1">
        <f t="array" aca="1" ref="BA205" ca="1">IF(AT205=AT204, BA204, MATCH(INDEX(Monsters[Element], AT205), Elements, 0))</f>
        <v>4</v>
      </c>
      <c r="BB205" s="4" cm="1">
        <f t="array" aca="1" ref="BB205" ca="1">INDEX(Monsters[Chance to Use 2], AT205)</f>
        <v>0.19999999999999996</v>
      </c>
      <c r="BC205" cm="1">
        <f t="array" aca="1" ref="BC205" ca="1">INDEX(Monsters[Ability 1 ID], AT205)</f>
        <v>3</v>
      </c>
      <c r="BD205" cm="1">
        <f t="array" aca="1" ref="BD205" ca="1">INDEX(Monsters[Ability 2 ID], AT205)</f>
        <v>2</v>
      </c>
      <c r="BE205" cm="1">
        <f t="array" aca="1" ref="BE205" ca="1">INDEX(Abilities[Stamina Cost], BC205)</f>
        <v>3</v>
      </c>
      <c r="BF205" cm="1">
        <f t="array" aca="1" ref="BF205" ca="1">INDEX(Abilities[Stamina Cost], BD205)</f>
        <v>3</v>
      </c>
      <c r="BG205">
        <f t="shared" ca="1" si="148"/>
        <v>1</v>
      </c>
      <c r="BH205">
        <f t="shared" ca="1" si="149"/>
        <v>3</v>
      </c>
      <c r="BI205">
        <f t="shared" ca="1" si="150"/>
        <v>3</v>
      </c>
      <c r="BJ205">
        <f t="shared" ca="1" si="151"/>
        <v>1</v>
      </c>
      <c r="BK205">
        <f t="shared" ca="1" si="152"/>
        <v>3</v>
      </c>
      <c r="BL205" s="18" cm="1">
        <f t="array" aca="1" ref="BL205" ca="1">INDEX(Abilities[Element ID], $BK205)</f>
        <v>4</v>
      </c>
      <c r="BM205" s="18" cm="1">
        <f t="array" aca="1" ref="BM205" ca="1">INDEX(Abilities[Stamina Cost], $BK205)</f>
        <v>3</v>
      </c>
      <c r="BN205" s="18" cm="1">
        <f t="array" aca="1" ref="BN205" ca="1">INDEX(Abilities[Min Damage], $BK205)</f>
        <v>4</v>
      </c>
      <c r="BO205" s="18" cm="1">
        <f t="array" aca="1" ref="BO205" ca="1">INDEX(Abilities[Max Damage], $BK205)</f>
        <v>8</v>
      </c>
      <c r="BP205" s="14">
        <f t="shared" ca="1" si="153"/>
        <v>3.2553703465241561</v>
      </c>
      <c r="BQ205" t="str" cm="1">
        <f t="array" aca="1" ref="BQ205" ca="1">INDEX(Abilities[Special Effect], BK205)</f>
        <v>Fortify</v>
      </c>
      <c r="BR205" t="b" cm="1">
        <f t="array" aca="1" ref="BR205" ca="1">RAND() &lt;INDEX(Abilities[Effect Chance], BK205)*AZ205/100</f>
        <v>1</v>
      </c>
      <c r="BS205" t="str">
        <f t="shared" ca="1" si="154"/>
        <v>Fortify</v>
      </c>
      <c r="BT205" s="14">
        <f t="shared" ca="1" si="155"/>
        <v>3.2553703465241561</v>
      </c>
      <c r="BU205" t="b">
        <f t="shared" ca="1" si="156"/>
        <v>0</v>
      </c>
      <c r="BV205" t="b">
        <f ca="1">AND(BU205, AS205=COUNTA(Parties[Opponent Party]))</f>
        <v>0</v>
      </c>
      <c r="BW205" s="14" cm="1">
        <f t="array" aca="1" ref="BW205" ca="1">INDEX(ElementMultiplier, AA205, BA205)*100/AY205</f>
        <v>0.8875739644970414</v>
      </c>
      <c r="BX205" s="18">
        <f t="shared" ca="1" si="101"/>
        <v>19</v>
      </c>
      <c r="BY205" s="18">
        <f t="shared" ca="1" si="102"/>
        <v>85</v>
      </c>
      <c r="BZ205" s="18">
        <f t="shared" ca="1" si="157"/>
        <v>120</v>
      </c>
      <c r="CA205" s="18">
        <f t="shared" ca="1" si="158"/>
        <v>70</v>
      </c>
      <c r="CB205" s="18">
        <f t="shared" ca="1" si="159"/>
        <v>186</v>
      </c>
      <c r="CC205" s="18">
        <f t="shared" ca="1" si="160"/>
        <v>100</v>
      </c>
      <c r="CD205" t="str">
        <f t="shared" ca="1" si="161"/>
        <v/>
      </c>
    </row>
    <row r="206" spans="8:82" x14ac:dyDescent="0.25">
      <c r="H206">
        <f t="shared" ca="1" si="133"/>
        <v>1</v>
      </c>
      <c r="I206" cm="1">
        <f t="array" aca="1" ref="I206" ca="1">IF(H206=H205, I205, INDEX(Parties[Player ID], H206))</f>
        <v>5</v>
      </c>
      <c r="J206" t="str" cm="1">
        <f t="array" aca="1" ref="J206" ca="1">IF(I206=I205,J205, INDEX(Monsters[Name], I206))</f>
        <v>Gunome</v>
      </c>
      <c r="K206" cm="1">
        <f t="array" aca="1" ref="K206" ca="1">IF(AND($H206=$H205, CD205=""), AN205, INDEX(Monsters[Health], $I206))</f>
        <v>63</v>
      </c>
      <c r="L206" cm="1">
        <f t="array" aca="1" ref="L206" ca="1">IF(AND($H206=$H205, $CD205=""), AO205, INDEX(Monsters[Stamina], $I206))</f>
        <v>71</v>
      </c>
      <c r="M206" s="18" cm="1">
        <f t="array" aca="1" ref="M206" ca="1">IF(AND($H206=$H205, $CD205=""), AP205, INDEX(Monsters[Attack], $I206))</f>
        <v>182</v>
      </c>
      <c r="N206" s="18" cm="1">
        <f t="array" aca="1" ref="N206" ca="1">IF(AND($H206=$H205, $CD205=""), AQ205, INDEX(Monsters[Defense], $I206))</f>
        <v>125</v>
      </c>
      <c r="O206" s="18" cm="1">
        <f t="array" aca="1" ref="O206" ca="1">IF(AND($H206=$H205, $CD205=""), AR205, INDEX(Monsters[Luck], $I206))</f>
        <v>110</v>
      </c>
      <c r="P206" cm="1">
        <f t="array" aca="1" ref="P206" ca="1">IF(I206=I205, P205, MATCH(INDEX(Monsters[Element], I206), Elements, 0))</f>
        <v>5</v>
      </c>
      <c r="Q206" s="4" cm="1">
        <f t="array" aca="1" ref="Q206" ca="1">INDEX(Monsters[Chance to Use 2], I206)</f>
        <v>0.4</v>
      </c>
      <c r="R206" cm="1">
        <f t="array" aca="1" ref="R206" ca="1">INDEX(Monsters[Ability 1 ID], I206)</f>
        <v>9</v>
      </c>
      <c r="S206" cm="1">
        <f t="array" aca="1" ref="S206" ca="1">INDEX(Monsters[Ability 2 ID], I206)</f>
        <v>10</v>
      </c>
      <c r="T206" cm="1">
        <f t="array" aca="1" ref="T206" ca="1">INDEX(Abilities[Stamina Cost], R206)</f>
        <v>5</v>
      </c>
      <c r="U206" cm="1">
        <f t="array" aca="1" ref="U206" ca="1">INDEX(Abilities[Stamina Cost], S206)</f>
        <v>12</v>
      </c>
      <c r="V206">
        <f t="shared" ca="1" si="134"/>
        <v>1</v>
      </c>
      <c r="W206">
        <f t="shared" ca="1" si="135"/>
        <v>5</v>
      </c>
      <c r="X206">
        <f t="shared" ca="1" si="136"/>
        <v>12</v>
      </c>
      <c r="Y206">
        <f t="shared" ca="1" si="137"/>
        <v>2</v>
      </c>
      <c r="Z206">
        <f t="shared" ca="1" si="138"/>
        <v>10</v>
      </c>
      <c r="AA206" s="18" cm="1">
        <f t="array" aca="1" ref="AA206" ca="1">INDEX(Abilities[Element ID], $Z206)</f>
        <v>5</v>
      </c>
      <c r="AB206" s="18" cm="1">
        <f t="array" aca="1" ref="AB206" ca="1">INDEX(Abilities[Stamina Cost], $Z206)</f>
        <v>12</v>
      </c>
      <c r="AC206" s="18" cm="1">
        <f t="array" aca="1" ref="AC206" ca="1">INDEX(Abilities[Min Damage], $Z206)</f>
        <v>4</v>
      </c>
      <c r="AD206" s="18" cm="1">
        <f t="array" aca="1" ref="AD206" ca="1">INDEX(Abilities[Max Damage], $Z206)</f>
        <v>10</v>
      </c>
      <c r="AE206" s="14">
        <f t="shared" ca="1" si="139"/>
        <v>11.202415927717091</v>
      </c>
      <c r="AF206" t="str" cm="1">
        <f t="array" aca="1" ref="AF206" ca="1">INDEX(Abilities[Special Effect], Z206)</f>
        <v>Focus</v>
      </c>
      <c r="AG206" t="b" cm="1">
        <f t="array" aca="1" ref="AG206" ca="1">RAND() &lt;INDEX(Abilities[Effect Chance], Z206)*O206/100</f>
        <v>1</v>
      </c>
      <c r="AH206" t="str">
        <f t="shared" ca="1" si="140"/>
        <v>Focus</v>
      </c>
      <c r="AI206" s="14">
        <f t="shared" ca="1" si="141"/>
        <v>11.202415927717091</v>
      </c>
      <c r="AJ206" t="b">
        <f t="shared" ca="1" si="142"/>
        <v>0</v>
      </c>
      <c r="AK206" t="b">
        <f ca="1">AND(AJ206, H206=COUNTA(Parties[Player Party]))</f>
        <v>0</v>
      </c>
      <c r="AL206" s="14" cm="1">
        <f t="array" aca="1" ref="AL206" ca="1">INDEX(ElementMultiplier, BL206, P206)*100/N206</f>
        <v>1</v>
      </c>
      <c r="AM206" s="14">
        <f t="shared" ca="1" si="100"/>
        <v>4</v>
      </c>
      <c r="AN206" s="18">
        <f t="shared" ca="1" si="113"/>
        <v>59</v>
      </c>
      <c r="AO206" s="18">
        <f t="shared" ca="1" si="143"/>
        <v>59</v>
      </c>
      <c r="AP206" s="18">
        <f t="shared" ca="1" si="144"/>
        <v>200</v>
      </c>
      <c r="AQ206" s="18">
        <f t="shared" ca="1" si="145"/>
        <v>125</v>
      </c>
      <c r="AR206" s="18">
        <f t="shared" ca="1" si="146"/>
        <v>110</v>
      </c>
      <c r="AS206">
        <f t="shared" ca="1" si="147"/>
        <v>1</v>
      </c>
      <c r="AT206" cm="1">
        <f t="array" aca="1" ref="AT206" ca="1">IF(AS206=AS205, AT205, INDEX(Parties[Opponent ID], AS206))</f>
        <v>12</v>
      </c>
      <c r="AU206" t="str" cm="1">
        <f t="array" aca="1" ref="AU206" ca="1">IF(AT206=AT205,AU205, INDEX(Monsters[Name], AT206))</f>
        <v>Gmooose</v>
      </c>
      <c r="AV206" cm="1">
        <f t="array" aca="1" ref="AV206" ca="1">IF(AND($AS206=$AS205, $CD205=""), BY205, INDEX(Monsters[Health], $AT206))</f>
        <v>85</v>
      </c>
      <c r="AW206" cm="1">
        <f t="array" aca="1" ref="AW206" ca="1">IF(AND($AS206=$AS205, $CD205=""), BZ205, INDEX(Monsters[Stamina], $AT206))</f>
        <v>120</v>
      </c>
      <c r="AX206" s="18" cm="1">
        <f t="array" aca="1" ref="AX206" ca="1">IF(AND($AS206=$AS205, $CD205=""), CA205, INDEX(Monsters[Attack], $AT206))</f>
        <v>70</v>
      </c>
      <c r="AY206" s="18" cm="1">
        <f t="array" aca="1" ref="AY206" ca="1">IF(AND($AS206=$AS205, $CD205=""), CB205, INDEX(Monsters[Defense], $AT206))</f>
        <v>186</v>
      </c>
      <c r="AZ206" s="18" cm="1">
        <f t="array" aca="1" ref="AZ206" ca="1">IF(AND($AS206=$AS205, $CD205=""), CC205, INDEX(Monsters[Luck], $AT206))</f>
        <v>100</v>
      </c>
      <c r="BA206" cm="1">
        <f t="array" aca="1" ref="BA206" ca="1">IF(AT206=AT205, BA205, MATCH(INDEX(Monsters[Element], AT206), Elements, 0))</f>
        <v>4</v>
      </c>
      <c r="BB206" s="4" cm="1">
        <f t="array" aca="1" ref="BB206" ca="1">INDEX(Monsters[Chance to Use 2], AT206)</f>
        <v>0.19999999999999996</v>
      </c>
      <c r="BC206" cm="1">
        <f t="array" aca="1" ref="BC206" ca="1">INDEX(Monsters[Ability 1 ID], AT206)</f>
        <v>3</v>
      </c>
      <c r="BD206" cm="1">
        <f t="array" aca="1" ref="BD206" ca="1">INDEX(Monsters[Ability 2 ID], AT206)</f>
        <v>2</v>
      </c>
      <c r="BE206" cm="1">
        <f t="array" aca="1" ref="BE206" ca="1">INDEX(Abilities[Stamina Cost], BC206)</f>
        <v>3</v>
      </c>
      <c r="BF206" cm="1">
        <f t="array" aca="1" ref="BF206" ca="1">INDEX(Abilities[Stamina Cost], BD206)</f>
        <v>3</v>
      </c>
      <c r="BG206">
        <f t="shared" ca="1" si="148"/>
        <v>1</v>
      </c>
      <c r="BH206">
        <f t="shared" ca="1" si="149"/>
        <v>3</v>
      </c>
      <c r="BI206">
        <f t="shared" ca="1" si="150"/>
        <v>3</v>
      </c>
      <c r="BJ206">
        <f t="shared" ca="1" si="151"/>
        <v>1</v>
      </c>
      <c r="BK206">
        <f t="shared" ca="1" si="152"/>
        <v>3</v>
      </c>
      <c r="BL206" s="18" cm="1">
        <f t="array" aca="1" ref="BL206" ca="1">INDEX(Abilities[Element ID], $BK206)</f>
        <v>4</v>
      </c>
      <c r="BM206" s="18" cm="1">
        <f t="array" aca="1" ref="BM206" ca="1">INDEX(Abilities[Stamina Cost], $BK206)</f>
        <v>3</v>
      </c>
      <c r="BN206" s="18" cm="1">
        <f t="array" aca="1" ref="BN206" ca="1">INDEX(Abilities[Min Damage], $BK206)</f>
        <v>4</v>
      </c>
      <c r="BO206" s="18" cm="1">
        <f t="array" aca="1" ref="BO206" ca="1">INDEX(Abilities[Max Damage], $BK206)</f>
        <v>8</v>
      </c>
      <c r="BP206" s="14">
        <f t="shared" ca="1" si="153"/>
        <v>4.3956587708183097</v>
      </c>
      <c r="BQ206" t="str" cm="1">
        <f t="array" aca="1" ref="BQ206" ca="1">INDEX(Abilities[Special Effect], BK206)</f>
        <v>Fortify</v>
      </c>
      <c r="BR206" t="b" cm="1">
        <f t="array" aca="1" ref="BR206" ca="1">RAND() &lt;INDEX(Abilities[Effect Chance], BK206)*AZ206/100</f>
        <v>1</v>
      </c>
      <c r="BS206" t="str">
        <f t="shared" ca="1" si="154"/>
        <v>Fortify</v>
      </c>
      <c r="BT206" s="14">
        <f t="shared" ca="1" si="155"/>
        <v>4.3956587708183097</v>
      </c>
      <c r="BU206" t="b">
        <f t="shared" ca="1" si="156"/>
        <v>0</v>
      </c>
      <c r="BV206" t="b">
        <f ca="1">AND(BU206, AS206=COUNTA(Parties[Opponent Party]))</f>
        <v>0</v>
      </c>
      <c r="BW206" s="14" cm="1">
        <f t="array" aca="1" ref="BW206" ca="1">INDEX(ElementMultiplier, AA206, BA206)*100/AY206</f>
        <v>0.80645161290322576</v>
      </c>
      <c r="BX206" s="18">
        <f t="shared" ca="1" si="101"/>
        <v>9</v>
      </c>
      <c r="BY206" s="18">
        <f t="shared" ca="1" si="102"/>
        <v>76</v>
      </c>
      <c r="BZ206" s="18">
        <f t="shared" ca="1" si="157"/>
        <v>117</v>
      </c>
      <c r="CA206" s="18">
        <f t="shared" ca="1" si="158"/>
        <v>70</v>
      </c>
      <c r="CB206" s="18">
        <f t="shared" ca="1" si="159"/>
        <v>205</v>
      </c>
      <c r="CC206" s="18">
        <f t="shared" ca="1" si="160"/>
        <v>100</v>
      </c>
      <c r="CD206" t="str">
        <f t="shared" ca="1" si="161"/>
        <v/>
      </c>
    </row>
    <row r="207" spans="8:82" x14ac:dyDescent="0.25">
      <c r="H207">
        <f t="shared" ca="1" si="133"/>
        <v>1</v>
      </c>
      <c r="I207" cm="1">
        <f t="array" aca="1" ref="I207" ca="1">IF(H207=H206, I206, INDEX(Parties[Player ID], H207))</f>
        <v>5</v>
      </c>
      <c r="J207" t="str" cm="1">
        <f t="array" aca="1" ref="J207" ca="1">IF(I207=I206,J206, INDEX(Monsters[Name], I207))</f>
        <v>Gunome</v>
      </c>
      <c r="K207" cm="1">
        <f t="array" aca="1" ref="K207" ca="1">IF(AND($H207=$H206, CD206=""), AN206, INDEX(Monsters[Health], $I207))</f>
        <v>59</v>
      </c>
      <c r="L207" cm="1">
        <f t="array" aca="1" ref="L207" ca="1">IF(AND($H207=$H206, $CD206=""), AO206, INDEX(Monsters[Stamina], $I207))</f>
        <v>59</v>
      </c>
      <c r="M207" s="18" cm="1">
        <f t="array" aca="1" ref="M207" ca="1">IF(AND($H207=$H206, $CD206=""), AP206, INDEX(Monsters[Attack], $I207))</f>
        <v>200</v>
      </c>
      <c r="N207" s="18" cm="1">
        <f t="array" aca="1" ref="N207" ca="1">IF(AND($H207=$H206, $CD206=""), AQ206, INDEX(Monsters[Defense], $I207))</f>
        <v>125</v>
      </c>
      <c r="O207" s="18" cm="1">
        <f t="array" aca="1" ref="O207" ca="1">IF(AND($H207=$H206, $CD206=""), AR206, INDEX(Monsters[Luck], $I207))</f>
        <v>110</v>
      </c>
      <c r="P207" cm="1">
        <f t="array" aca="1" ref="P207" ca="1">IF(I207=I206, P206, MATCH(INDEX(Monsters[Element], I207), Elements, 0))</f>
        <v>5</v>
      </c>
      <c r="Q207" s="4" cm="1">
        <f t="array" aca="1" ref="Q207" ca="1">INDEX(Monsters[Chance to Use 2], I207)</f>
        <v>0.4</v>
      </c>
      <c r="R207" cm="1">
        <f t="array" aca="1" ref="R207" ca="1">INDEX(Monsters[Ability 1 ID], I207)</f>
        <v>9</v>
      </c>
      <c r="S207" cm="1">
        <f t="array" aca="1" ref="S207" ca="1">INDEX(Monsters[Ability 2 ID], I207)</f>
        <v>10</v>
      </c>
      <c r="T207" cm="1">
        <f t="array" aca="1" ref="T207" ca="1">INDEX(Abilities[Stamina Cost], R207)</f>
        <v>5</v>
      </c>
      <c r="U207" cm="1">
        <f t="array" aca="1" ref="U207" ca="1">INDEX(Abilities[Stamina Cost], S207)</f>
        <v>12</v>
      </c>
      <c r="V207">
        <f t="shared" ca="1" si="134"/>
        <v>1</v>
      </c>
      <c r="W207">
        <f t="shared" ca="1" si="135"/>
        <v>5</v>
      </c>
      <c r="X207">
        <f t="shared" ca="1" si="136"/>
        <v>12</v>
      </c>
      <c r="Y207">
        <f t="shared" ca="1" si="137"/>
        <v>1</v>
      </c>
      <c r="Z207">
        <f t="shared" ca="1" si="138"/>
        <v>9</v>
      </c>
      <c r="AA207" s="18" cm="1">
        <f t="array" aca="1" ref="AA207" ca="1">INDEX(Abilities[Element ID], $Z207)</f>
        <v>5</v>
      </c>
      <c r="AB207" s="18" cm="1">
        <f t="array" aca="1" ref="AB207" ca="1">INDEX(Abilities[Stamina Cost], $Z207)</f>
        <v>5</v>
      </c>
      <c r="AC207" s="18" cm="1">
        <f t="array" aca="1" ref="AC207" ca="1">INDEX(Abilities[Min Damage], $Z207)</f>
        <v>11</v>
      </c>
      <c r="AD207" s="18" cm="1">
        <f t="array" aca="1" ref="AD207" ca="1">INDEX(Abilities[Max Damage], $Z207)</f>
        <v>16</v>
      </c>
      <c r="AE207" s="14">
        <f t="shared" ca="1" si="139"/>
        <v>26.334308716119214</v>
      </c>
      <c r="AF207" t="str" cm="1">
        <f t="array" aca="1" ref="AF207" ca="1">INDEX(Abilities[Special Effect], Z207)</f>
        <v>Vampire</v>
      </c>
      <c r="AG207" t="b" cm="1">
        <f t="array" aca="1" ref="AG207" ca="1">RAND() &lt;INDEX(Abilities[Effect Chance], Z207)*O207/100</f>
        <v>0</v>
      </c>
      <c r="AH207" t="str">
        <f t="shared" ca="1" si="140"/>
        <v/>
      </c>
      <c r="AI207" s="14">
        <f t="shared" ca="1" si="141"/>
        <v>26.334308716119214</v>
      </c>
      <c r="AJ207" t="b">
        <f t="shared" ca="1" si="142"/>
        <v>0</v>
      </c>
      <c r="AK207" t="b">
        <f ca="1">AND(AJ207, H207=COUNTA(Parties[Player Party]))</f>
        <v>0</v>
      </c>
      <c r="AL207" s="14" cm="1">
        <f t="array" aca="1" ref="AL207" ca="1">INDEX(ElementMultiplier, BL207, P207)*100/N207</f>
        <v>0.8</v>
      </c>
      <c r="AM207" s="14">
        <f t="shared" ca="1" si="100"/>
        <v>8</v>
      </c>
      <c r="AN207" s="18">
        <f t="shared" ca="1" si="113"/>
        <v>51</v>
      </c>
      <c r="AO207" s="18">
        <f t="shared" ca="1" si="143"/>
        <v>54</v>
      </c>
      <c r="AP207" s="18">
        <f t="shared" ca="1" si="144"/>
        <v>200</v>
      </c>
      <c r="AQ207" s="18">
        <f t="shared" ca="1" si="145"/>
        <v>113</v>
      </c>
      <c r="AR207" s="18">
        <f t="shared" ca="1" si="146"/>
        <v>110</v>
      </c>
      <c r="AS207">
        <f t="shared" ca="1" si="147"/>
        <v>1</v>
      </c>
      <c r="AT207" cm="1">
        <f t="array" aca="1" ref="AT207" ca="1">IF(AS207=AS206, AT206, INDEX(Parties[Opponent ID], AS207))</f>
        <v>12</v>
      </c>
      <c r="AU207" t="str" cm="1">
        <f t="array" aca="1" ref="AU207" ca="1">IF(AT207=AT206,AU206, INDEX(Monsters[Name], AT207))</f>
        <v>Gmooose</v>
      </c>
      <c r="AV207" cm="1">
        <f t="array" aca="1" ref="AV207" ca="1">IF(AND($AS207=$AS206, $CD206=""), BY206, INDEX(Monsters[Health], $AT207))</f>
        <v>76</v>
      </c>
      <c r="AW207" cm="1">
        <f t="array" aca="1" ref="AW207" ca="1">IF(AND($AS207=$AS206, $CD206=""), BZ206, INDEX(Monsters[Stamina], $AT207))</f>
        <v>117</v>
      </c>
      <c r="AX207" s="18" cm="1">
        <f t="array" aca="1" ref="AX207" ca="1">IF(AND($AS207=$AS206, $CD206=""), CA206, INDEX(Monsters[Attack], $AT207))</f>
        <v>70</v>
      </c>
      <c r="AY207" s="18" cm="1">
        <f t="array" aca="1" ref="AY207" ca="1">IF(AND($AS207=$AS206, $CD206=""), CB206, INDEX(Monsters[Defense], $AT207))</f>
        <v>205</v>
      </c>
      <c r="AZ207" s="18" cm="1">
        <f t="array" aca="1" ref="AZ207" ca="1">IF(AND($AS207=$AS206, $CD206=""), CC206, INDEX(Monsters[Luck], $AT207))</f>
        <v>100</v>
      </c>
      <c r="BA207" cm="1">
        <f t="array" aca="1" ref="BA207" ca="1">IF(AT207=AT206, BA206, MATCH(INDEX(Monsters[Element], AT207), Elements, 0))</f>
        <v>4</v>
      </c>
      <c r="BB207" s="4" cm="1">
        <f t="array" aca="1" ref="BB207" ca="1">INDEX(Monsters[Chance to Use 2], AT207)</f>
        <v>0.19999999999999996</v>
      </c>
      <c r="BC207" cm="1">
        <f t="array" aca="1" ref="BC207" ca="1">INDEX(Monsters[Ability 1 ID], AT207)</f>
        <v>3</v>
      </c>
      <c r="BD207" cm="1">
        <f t="array" aca="1" ref="BD207" ca="1">INDEX(Monsters[Ability 2 ID], AT207)</f>
        <v>2</v>
      </c>
      <c r="BE207" cm="1">
        <f t="array" aca="1" ref="BE207" ca="1">INDEX(Abilities[Stamina Cost], BC207)</f>
        <v>3</v>
      </c>
      <c r="BF207" cm="1">
        <f t="array" aca="1" ref="BF207" ca="1">INDEX(Abilities[Stamina Cost], BD207)</f>
        <v>3</v>
      </c>
      <c r="BG207">
        <f t="shared" ca="1" si="148"/>
        <v>1</v>
      </c>
      <c r="BH207">
        <f t="shared" ca="1" si="149"/>
        <v>3</v>
      </c>
      <c r="BI207">
        <f t="shared" ca="1" si="150"/>
        <v>3</v>
      </c>
      <c r="BJ207">
        <f t="shared" ca="1" si="151"/>
        <v>2</v>
      </c>
      <c r="BK207">
        <f t="shared" ca="1" si="152"/>
        <v>2</v>
      </c>
      <c r="BL207" s="18" cm="1">
        <f t="array" aca="1" ref="BL207" ca="1">INDEX(Abilities[Element ID], $BK207)</f>
        <v>1</v>
      </c>
      <c r="BM207" s="18" cm="1">
        <f t="array" aca="1" ref="BM207" ca="1">INDEX(Abilities[Stamina Cost], $BK207)</f>
        <v>3</v>
      </c>
      <c r="BN207" s="18" cm="1">
        <f t="array" aca="1" ref="BN207" ca="1">INDEX(Abilities[Min Damage], $BK207)</f>
        <v>8</v>
      </c>
      <c r="BO207" s="18" cm="1">
        <f t="array" aca="1" ref="BO207" ca="1">INDEX(Abilities[Max Damage], $BK207)</f>
        <v>13</v>
      </c>
      <c r="BP207" s="14">
        <f t="shared" ca="1" si="153"/>
        <v>7.9245430967412585</v>
      </c>
      <c r="BQ207" t="str" cm="1">
        <f t="array" aca="1" ref="BQ207" ca="1">INDEX(Abilities[Special Effect], BK207)</f>
        <v>Sunder</v>
      </c>
      <c r="BR207" t="b" cm="1">
        <f t="array" aca="1" ref="BR207" ca="1">RAND() &lt;INDEX(Abilities[Effect Chance], BK207)*AZ207/100</f>
        <v>1</v>
      </c>
      <c r="BS207" t="str">
        <f t="shared" ca="1" si="154"/>
        <v>Sunder</v>
      </c>
      <c r="BT207" s="14">
        <f t="shared" ca="1" si="155"/>
        <v>7.9245430967412585</v>
      </c>
      <c r="BU207" t="b">
        <f t="shared" ca="1" si="156"/>
        <v>0</v>
      </c>
      <c r="BV207" t="b">
        <f ca="1">AND(BU207, AS207=COUNTA(Parties[Opponent Party]))</f>
        <v>0</v>
      </c>
      <c r="BW207" s="14" cm="1">
        <f t="array" aca="1" ref="BW207" ca="1">INDEX(ElementMultiplier, AA207, BA207)*100/AY207</f>
        <v>0.73170731707317072</v>
      </c>
      <c r="BX207" s="18">
        <f t="shared" ca="1" si="101"/>
        <v>19</v>
      </c>
      <c r="BY207" s="18">
        <f t="shared" ca="1" si="102"/>
        <v>57</v>
      </c>
      <c r="BZ207" s="18">
        <f t="shared" ca="1" si="157"/>
        <v>114</v>
      </c>
      <c r="CA207" s="18">
        <f t="shared" ca="1" si="158"/>
        <v>70</v>
      </c>
      <c r="CB207" s="18">
        <f t="shared" ca="1" si="159"/>
        <v>205</v>
      </c>
      <c r="CC207" s="18">
        <f t="shared" ca="1" si="160"/>
        <v>100</v>
      </c>
      <c r="CD207" t="str">
        <f t="shared" ca="1" si="161"/>
        <v/>
      </c>
    </row>
    <row r="208" spans="8:82" x14ac:dyDescent="0.25">
      <c r="H208">
        <f t="shared" ca="1" si="133"/>
        <v>1</v>
      </c>
      <c r="I208" cm="1">
        <f t="array" aca="1" ref="I208" ca="1">IF(H208=H207, I207, INDEX(Parties[Player ID], H208))</f>
        <v>5</v>
      </c>
      <c r="J208" t="str" cm="1">
        <f t="array" aca="1" ref="J208" ca="1">IF(I208=I207,J207, INDEX(Monsters[Name], I208))</f>
        <v>Gunome</v>
      </c>
      <c r="K208" cm="1">
        <f t="array" aca="1" ref="K208" ca="1">IF(AND($H208=$H207, CD207=""), AN207, INDEX(Monsters[Health], $I208))</f>
        <v>51</v>
      </c>
      <c r="L208" cm="1">
        <f t="array" aca="1" ref="L208" ca="1">IF(AND($H208=$H207, $CD207=""), AO207, INDEX(Monsters[Stamina], $I208))</f>
        <v>54</v>
      </c>
      <c r="M208" s="18" cm="1">
        <f t="array" aca="1" ref="M208" ca="1">IF(AND($H208=$H207, $CD207=""), AP207, INDEX(Monsters[Attack], $I208))</f>
        <v>200</v>
      </c>
      <c r="N208" s="18" cm="1">
        <f t="array" aca="1" ref="N208" ca="1">IF(AND($H208=$H207, $CD207=""), AQ207, INDEX(Monsters[Defense], $I208))</f>
        <v>113</v>
      </c>
      <c r="O208" s="18" cm="1">
        <f t="array" aca="1" ref="O208" ca="1">IF(AND($H208=$H207, $CD207=""), AR207, INDEX(Monsters[Luck], $I208))</f>
        <v>110</v>
      </c>
      <c r="P208" cm="1">
        <f t="array" aca="1" ref="P208" ca="1">IF(I208=I207, P207, MATCH(INDEX(Monsters[Element], I208), Elements, 0))</f>
        <v>5</v>
      </c>
      <c r="Q208" s="4" cm="1">
        <f t="array" aca="1" ref="Q208" ca="1">INDEX(Monsters[Chance to Use 2], I208)</f>
        <v>0.4</v>
      </c>
      <c r="R208" cm="1">
        <f t="array" aca="1" ref="R208" ca="1">INDEX(Monsters[Ability 1 ID], I208)</f>
        <v>9</v>
      </c>
      <c r="S208" cm="1">
        <f t="array" aca="1" ref="S208" ca="1">INDEX(Monsters[Ability 2 ID], I208)</f>
        <v>10</v>
      </c>
      <c r="T208" cm="1">
        <f t="array" aca="1" ref="T208" ca="1">INDEX(Abilities[Stamina Cost], R208)</f>
        <v>5</v>
      </c>
      <c r="U208" cm="1">
        <f t="array" aca="1" ref="U208" ca="1">INDEX(Abilities[Stamina Cost], S208)</f>
        <v>12</v>
      </c>
      <c r="V208">
        <f t="shared" ca="1" si="134"/>
        <v>1</v>
      </c>
      <c r="W208">
        <f t="shared" ca="1" si="135"/>
        <v>5</v>
      </c>
      <c r="X208">
        <f t="shared" ca="1" si="136"/>
        <v>12</v>
      </c>
      <c r="Y208">
        <f t="shared" ca="1" si="137"/>
        <v>2</v>
      </c>
      <c r="Z208">
        <f t="shared" ca="1" si="138"/>
        <v>10</v>
      </c>
      <c r="AA208" s="18" cm="1">
        <f t="array" aca="1" ref="AA208" ca="1">INDEX(Abilities[Element ID], $Z208)</f>
        <v>5</v>
      </c>
      <c r="AB208" s="18" cm="1">
        <f t="array" aca="1" ref="AB208" ca="1">INDEX(Abilities[Stamina Cost], $Z208)</f>
        <v>12</v>
      </c>
      <c r="AC208" s="18" cm="1">
        <f t="array" aca="1" ref="AC208" ca="1">INDEX(Abilities[Min Damage], $Z208)</f>
        <v>4</v>
      </c>
      <c r="AD208" s="18" cm="1">
        <f t="array" aca="1" ref="AD208" ca="1">INDEX(Abilities[Max Damage], $Z208)</f>
        <v>10</v>
      </c>
      <c r="AE208" s="14">
        <f t="shared" ca="1" si="139"/>
        <v>15.939038753861904</v>
      </c>
      <c r="AF208" t="str" cm="1">
        <f t="array" aca="1" ref="AF208" ca="1">INDEX(Abilities[Special Effect], Z208)</f>
        <v>Focus</v>
      </c>
      <c r="AG208" t="b" cm="1">
        <f t="array" aca="1" ref="AG208" ca="1">RAND() &lt;INDEX(Abilities[Effect Chance], Z208)*O208/100</f>
        <v>1</v>
      </c>
      <c r="AH208" t="str">
        <f t="shared" ca="1" si="140"/>
        <v>Focus</v>
      </c>
      <c r="AI208" s="14">
        <f t="shared" ca="1" si="141"/>
        <v>15.939038753861904</v>
      </c>
      <c r="AJ208" t="b">
        <f t="shared" ca="1" si="142"/>
        <v>0</v>
      </c>
      <c r="AK208" t="b">
        <f ca="1">AND(AJ208, H208=COUNTA(Parties[Player Party]))</f>
        <v>0</v>
      </c>
      <c r="AL208" s="14" cm="1">
        <f t="array" aca="1" ref="AL208" ca="1">INDEX(ElementMultiplier, BL208, P208)*100/N208</f>
        <v>1.1061946902654867</v>
      </c>
      <c r="AM208" s="14">
        <f t="shared" ca="1" si="100"/>
        <v>5</v>
      </c>
      <c r="AN208" s="18">
        <f t="shared" ca="1" si="113"/>
        <v>46</v>
      </c>
      <c r="AO208" s="18">
        <f t="shared" ca="1" si="143"/>
        <v>42</v>
      </c>
      <c r="AP208" s="18">
        <f t="shared" ca="1" si="144"/>
        <v>220</v>
      </c>
      <c r="AQ208" s="18">
        <f t="shared" ca="1" si="145"/>
        <v>113</v>
      </c>
      <c r="AR208" s="18">
        <f t="shared" ca="1" si="146"/>
        <v>110</v>
      </c>
      <c r="AS208">
        <f t="shared" ca="1" si="147"/>
        <v>1</v>
      </c>
      <c r="AT208" cm="1">
        <f t="array" aca="1" ref="AT208" ca="1">IF(AS208=AS207, AT207, INDEX(Parties[Opponent ID], AS208))</f>
        <v>12</v>
      </c>
      <c r="AU208" t="str" cm="1">
        <f t="array" aca="1" ref="AU208" ca="1">IF(AT208=AT207,AU207, INDEX(Monsters[Name], AT208))</f>
        <v>Gmooose</v>
      </c>
      <c r="AV208" cm="1">
        <f t="array" aca="1" ref="AV208" ca="1">IF(AND($AS208=$AS207, $CD207=""), BY207, INDEX(Monsters[Health], $AT208))</f>
        <v>57</v>
      </c>
      <c r="AW208" cm="1">
        <f t="array" aca="1" ref="AW208" ca="1">IF(AND($AS208=$AS207, $CD207=""), BZ207, INDEX(Monsters[Stamina], $AT208))</f>
        <v>114</v>
      </c>
      <c r="AX208" s="18" cm="1">
        <f t="array" aca="1" ref="AX208" ca="1">IF(AND($AS208=$AS207, $CD207=""), CA207, INDEX(Monsters[Attack], $AT208))</f>
        <v>70</v>
      </c>
      <c r="AY208" s="18" cm="1">
        <f t="array" aca="1" ref="AY208" ca="1">IF(AND($AS208=$AS207, $CD207=""), CB207, INDEX(Monsters[Defense], $AT208))</f>
        <v>205</v>
      </c>
      <c r="AZ208" s="18" cm="1">
        <f t="array" aca="1" ref="AZ208" ca="1">IF(AND($AS208=$AS207, $CD207=""), CC207, INDEX(Monsters[Luck], $AT208))</f>
        <v>100</v>
      </c>
      <c r="BA208" cm="1">
        <f t="array" aca="1" ref="BA208" ca="1">IF(AT208=AT207, BA207, MATCH(INDEX(Monsters[Element], AT208), Elements, 0))</f>
        <v>4</v>
      </c>
      <c r="BB208" s="4" cm="1">
        <f t="array" aca="1" ref="BB208" ca="1">INDEX(Monsters[Chance to Use 2], AT208)</f>
        <v>0.19999999999999996</v>
      </c>
      <c r="BC208" cm="1">
        <f t="array" aca="1" ref="BC208" ca="1">INDEX(Monsters[Ability 1 ID], AT208)</f>
        <v>3</v>
      </c>
      <c r="BD208" cm="1">
        <f t="array" aca="1" ref="BD208" ca="1">INDEX(Monsters[Ability 2 ID], AT208)</f>
        <v>2</v>
      </c>
      <c r="BE208" cm="1">
        <f t="array" aca="1" ref="BE208" ca="1">INDEX(Abilities[Stamina Cost], BC208)</f>
        <v>3</v>
      </c>
      <c r="BF208" cm="1">
        <f t="array" aca="1" ref="BF208" ca="1">INDEX(Abilities[Stamina Cost], BD208)</f>
        <v>3</v>
      </c>
      <c r="BG208">
        <f t="shared" ca="1" si="148"/>
        <v>1</v>
      </c>
      <c r="BH208">
        <f t="shared" ca="1" si="149"/>
        <v>3</v>
      </c>
      <c r="BI208">
        <f t="shared" ca="1" si="150"/>
        <v>3</v>
      </c>
      <c r="BJ208">
        <f t="shared" ca="1" si="151"/>
        <v>1</v>
      </c>
      <c r="BK208">
        <f t="shared" ca="1" si="152"/>
        <v>3</v>
      </c>
      <c r="BL208" s="18" cm="1">
        <f t="array" aca="1" ref="BL208" ca="1">INDEX(Abilities[Element ID], $BK208)</f>
        <v>4</v>
      </c>
      <c r="BM208" s="18" cm="1">
        <f t="array" aca="1" ref="BM208" ca="1">INDEX(Abilities[Stamina Cost], $BK208)</f>
        <v>3</v>
      </c>
      <c r="BN208" s="18" cm="1">
        <f t="array" aca="1" ref="BN208" ca="1">INDEX(Abilities[Min Damage], $BK208)</f>
        <v>4</v>
      </c>
      <c r="BO208" s="18" cm="1">
        <f t="array" aca="1" ref="BO208" ca="1">INDEX(Abilities[Max Damage], $BK208)</f>
        <v>8</v>
      </c>
      <c r="BP208" s="14">
        <f t="shared" ca="1" si="153"/>
        <v>4.9431534833085999</v>
      </c>
      <c r="BQ208" t="str" cm="1">
        <f t="array" aca="1" ref="BQ208" ca="1">INDEX(Abilities[Special Effect], BK208)</f>
        <v>Fortify</v>
      </c>
      <c r="BR208" t="b" cm="1">
        <f t="array" aca="1" ref="BR208" ca="1">RAND() &lt;INDEX(Abilities[Effect Chance], BK208)*AZ208/100</f>
        <v>1</v>
      </c>
      <c r="BS208" t="str">
        <f t="shared" ca="1" si="154"/>
        <v>Fortify</v>
      </c>
      <c r="BT208" s="14">
        <f t="shared" ca="1" si="155"/>
        <v>4.9431534833085999</v>
      </c>
      <c r="BU208" t="b">
        <f t="shared" ca="1" si="156"/>
        <v>0</v>
      </c>
      <c r="BV208" t="b">
        <f ca="1">AND(BU208, AS208=COUNTA(Parties[Opponent Party]))</f>
        <v>0</v>
      </c>
      <c r="BW208" s="14" cm="1">
        <f t="array" aca="1" ref="BW208" ca="1">INDEX(ElementMultiplier, AA208, BA208)*100/AY208</f>
        <v>0.73170731707317072</v>
      </c>
      <c r="BX208" s="18">
        <f t="shared" ca="1" si="101"/>
        <v>12</v>
      </c>
      <c r="BY208" s="18">
        <f t="shared" ca="1" si="102"/>
        <v>45</v>
      </c>
      <c r="BZ208" s="18">
        <f t="shared" ca="1" si="157"/>
        <v>111</v>
      </c>
      <c r="CA208" s="18">
        <f t="shared" ca="1" si="158"/>
        <v>70</v>
      </c>
      <c r="CB208" s="18">
        <f t="shared" ca="1" si="159"/>
        <v>226</v>
      </c>
      <c r="CC208" s="18">
        <f t="shared" ca="1" si="160"/>
        <v>100</v>
      </c>
      <c r="CD208" t="str">
        <f t="shared" ca="1" si="161"/>
        <v/>
      </c>
    </row>
    <row r="209" spans="8:82" x14ac:dyDescent="0.25">
      <c r="H209">
        <f t="shared" ca="1" si="133"/>
        <v>1</v>
      </c>
      <c r="I209" cm="1">
        <f t="array" aca="1" ref="I209" ca="1">IF(H209=H208, I208, INDEX(Parties[Player ID], H209))</f>
        <v>5</v>
      </c>
      <c r="J209" t="str" cm="1">
        <f t="array" aca="1" ref="J209" ca="1">IF(I209=I208,J208, INDEX(Monsters[Name], I209))</f>
        <v>Gunome</v>
      </c>
      <c r="K209" cm="1">
        <f t="array" aca="1" ref="K209" ca="1">IF(AND($H209=$H208, CD208=""), AN208, INDEX(Monsters[Health], $I209))</f>
        <v>46</v>
      </c>
      <c r="L209" cm="1">
        <f t="array" aca="1" ref="L209" ca="1">IF(AND($H209=$H208, $CD208=""), AO208, INDEX(Monsters[Stamina], $I209))</f>
        <v>42</v>
      </c>
      <c r="M209" s="18" cm="1">
        <f t="array" aca="1" ref="M209" ca="1">IF(AND($H209=$H208, $CD208=""), AP208, INDEX(Monsters[Attack], $I209))</f>
        <v>220</v>
      </c>
      <c r="N209" s="18" cm="1">
        <f t="array" aca="1" ref="N209" ca="1">IF(AND($H209=$H208, $CD208=""), AQ208, INDEX(Monsters[Defense], $I209))</f>
        <v>113</v>
      </c>
      <c r="O209" s="18" cm="1">
        <f t="array" aca="1" ref="O209" ca="1">IF(AND($H209=$H208, $CD208=""), AR208, INDEX(Monsters[Luck], $I209))</f>
        <v>110</v>
      </c>
      <c r="P209" cm="1">
        <f t="array" aca="1" ref="P209" ca="1">IF(I209=I208, P208, MATCH(INDEX(Monsters[Element], I209), Elements, 0))</f>
        <v>5</v>
      </c>
      <c r="Q209" s="4" cm="1">
        <f t="array" aca="1" ref="Q209" ca="1">INDEX(Monsters[Chance to Use 2], I209)</f>
        <v>0.4</v>
      </c>
      <c r="R209" cm="1">
        <f t="array" aca="1" ref="R209" ca="1">INDEX(Monsters[Ability 1 ID], I209)</f>
        <v>9</v>
      </c>
      <c r="S209" cm="1">
        <f t="array" aca="1" ref="S209" ca="1">INDEX(Monsters[Ability 2 ID], I209)</f>
        <v>10</v>
      </c>
      <c r="T209" cm="1">
        <f t="array" aca="1" ref="T209" ca="1">INDEX(Abilities[Stamina Cost], R209)</f>
        <v>5</v>
      </c>
      <c r="U209" cm="1">
        <f t="array" aca="1" ref="U209" ca="1">INDEX(Abilities[Stamina Cost], S209)</f>
        <v>12</v>
      </c>
      <c r="V209">
        <f t="shared" ca="1" si="134"/>
        <v>1</v>
      </c>
      <c r="W209">
        <f t="shared" ca="1" si="135"/>
        <v>5</v>
      </c>
      <c r="X209">
        <f t="shared" ca="1" si="136"/>
        <v>12</v>
      </c>
      <c r="Y209">
        <f t="shared" ca="1" si="137"/>
        <v>1</v>
      </c>
      <c r="Z209">
        <f t="shared" ca="1" si="138"/>
        <v>9</v>
      </c>
      <c r="AA209" s="18" cm="1">
        <f t="array" aca="1" ref="AA209" ca="1">INDEX(Abilities[Element ID], $Z209)</f>
        <v>5</v>
      </c>
      <c r="AB209" s="18" cm="1">
        <f t="array" aca="1" ref="AB209" ca="1">INDEX(Abilities[Stamina Cost], $Z209)</f>
        <v>5</v>
      </c>
      <c r="AC209" s="18" cm="1">
        <f t="array" aca="1" ref="AC209" ca="1">INDEX(Abilities[Min Damage], $Z209)</f>
        <v>11</v>
      </c>
      <c r="AD209" s="18" cm="1">
        <f t="array" aca="1" ref="AD209" ca="1">INDEX(Abilities[Max Damage], $Z209)</f>
        <v>16</v>
      </c>
      <c r="AE209" s="14">
        <f t="shared" ca="1" si="139"/>
        <v>29.378911670298539</v>
      </c>
      <c r="AF209" t="str" cm="1">
        <f t="array" aca="1" ref="AF209" ca="1">INDEX(Abilities[Special Effect], Z209)</f>
        <v>Vampire</v>
      </c>
      <c r="AG209" t="b" cm="1">
        <f t="array" aca="1" ref="AG209" ca="1">RAND() &lt;INDEX(Abilities[Effect Chance], Z209)*O209/100</f>
        <v>1</v>
      </c>
      <c r="AH209" t="str">
        <f t="shared" ca="1" si="140"/>
        <v>Vampire</v>
      </c>
      <c r="AI209" s="14">
        <f t="shared" ca="1" si="141"/>
        <v>29.378911670298539</v>
      </c>
      <c r="AJ209" t="b">
        <f t="shared" ca="1" si="142"/>
        <v>0</v>
      </c>
      <c r="AK209" t="b">
        <f ca="1">AND(AJ209, H209=COUNTA(Parties[Player Party]))</f>
        <v>0</v>
      </c>
      <c r="AL209" s="14" cm="1">
        <f t="array" aca="1" ref="AL209" ca="1">INDEX(ElementMultiplier, BL209, P209)*100/N209</f>
        <v>0.88495575221238942</v>
      </c>
      <c r="AM209" s="14">
        <f t="shared" ca="1" si="100"/>
        <v>7</v>
      </c>
      <c r="AN209" s="18">
        <f t="shared" ca="1" si="113"/>
        <v>48.5</v>
      </c>
      <c r="AO209" s="18">
        <f t="shared" ca="1" si="143"/>
        <v>37</v>
      </c>
      <c r="AP209" s="18">
        <f t="shared" ca="1" si="144"/>
        <v>220</v>
      </c>
      <c r="AQ209" s="18">
        <f t="shared" ca="1" si="145"/>
        <v>102</v>
      </c>
      <c r="AR209" s="18">
        <f t="shared" ca="1" si="146"/>
        <v>110</v>
      </c>
      <c r="AS209">
        <f t="shared" ca="1" si="147"/>
        <v>1</v>
      </c>
      <c r="AT209" cm="1">
        <f t="array" aca="1" ref="AT209" ca="1">IF(AS209=AS208, AT208, INDEX(Parties[Opponent ID], AS209))</f>
        <v>12</v>
      </c>
      <c r="AU209" t="str" cm="1">
        <f t="array" aca="1" ref="AU209" ca="1">IF(AT209=AT208,AU208, INDEX(Monsters[Name], AT209))</f>
        <v>Gmooose</v>
      </c>
      <c r="AV209" cm="1">
        <f t="array" aca="1" ref="AV209" ca="1">IF(AND($AS209=$AS208, $CD208=""), BY208, INDEX(Monsters[Health], $AT209))</f>
        <v>45</v>
      </c>
      <c r="AW209" cm="1">
        <f t="array" aca="1" ref="AW209" ca="1">IF(AND($AS209=$AS208, $CD208=""), BZ208, INDEX(Monsters[Stamina], $AT209))</f>
        <v>111</v>
      </c>
      <c r="AX209" s="18" cm="1">
        <f t="array" aca="1" ref="AX209" ca="1">IF(AND($AS209=$AS208, $CD208=""), CA208, INDEX(Monsters[Attack], $AT209))</f>
        <v>70</v>
      </c>
      <c r="AY209" s="18" cm="1">
        <f t="array" aca="1" ref="AY209" ca="1">IF(AND($AS209=$AS208, $CD208=""), CB208, INDEX(Monsters[Defense], $AT209))</f>
        <v>226</v>
      </c>
      <c r="AZ209" s="18" cm="1">
        <f t="array" aca="1" ref="AZ209" ca="1">IF(AND($AS209=$AS208, $CD208=""), CC208, INDEX(Monsters[Luck], $AT209))</f>
        <v>100</v>
      </c>
      <c r="BA209" cm="1">
        <f t="array" aca="1" ref="BA209" ca="1">IF(AT209=AT208, BA208, MATCH(INDEX(Monsters[Element], AT209), Elements, 0))</f>
        <v>4</v>
      </c>
      <c r="BB209" s="4" cm="1">
        <f t="array" aca="1" ref="BB209" ca="1">INDEX(Monsters[Chance to Use 2], AT209)</f>
        <v>0.19999999999999996</v>
      </c>
      <c r="BC209" cm="1">
        <f t="array" aca="1" ref="BC209" ca="1">INDEX(Monsters[Ability 1 ID], AT209)</f>
        <v>3</v>
      </c>
      <c r="BD209" cm="1">
        <f t="array" aca="1" ref="BD209" ca="1">INDEX(Monsters[Ability 2 ID], AT209)</f>
        <v>2</v>
      </c>
      <c r="BE209" cm="1">
        <f t="array" aca="1" ref="BE209" ca="1">INDEX(Abilities[Stamina Cost], BC209)</f>
        <v>3</v>
      </c>
      <c r="BF209" cm="1">
        <f t="array" aca="1" ref="BF209" ca="1">INDEX(Abilities[Stamina Cost], BD209)</f>
        <v>3</v>
      </c>
      <c r="BG209">
        <f t="shared" ca="1" si="148"/>
        <v>1</v>
      </c>
      <c r="BH209">
        <f t="shared" ca="1" si="149"/>
        <v>3</v>
      </c>
      <c r="BI209">
        <f t="shared" ca="1" si="150"/>
        <v>3</v>
      </c>
      <c r="BJ209">
        <f t="shared" ca="1" si="151"/>
        <v>2</v>
      </c>
      <c r="BK209">
        <f t="shared" ca="1" si="152"/>
        <v>2</v>
      </c>
      <c r="BL209" s="18" cm="1">
        <f t="array" aca="1" ref="BL209" ca="1">INDEX(Abilities[Element ID], $BK209)</f>
        <v>1</v>
      </c>
      <c r="BM209" s="18" cm="1">
        <f t="array" aca="1" ref="BM209" ca="1">INDEX(Abilities[Stamina Cost], $BK209)</f>
        <v>3</v>
      </c>
      <c r="BN209" s="18" cm="1">
        <f t="array" aca="1" ref="BN209" ca="1">INDEX(Abilities[Min Damage], $BK209)</f>
        <v>8</v>
      </c>
      <c r="BO209" s="18" cm="1">
        <f t="array" aca="1" ref="BO209" ca="1">INDEX(Abilities[Max Damage], $BK209)</f>
        <v>13</v>
      </c>
      <c r="BP209" s="14">
        <f t="shared" ca="1" si="153"/>
        <v>7.1699685372591553</v>
      </c>
      <c r="BQ209" t="str" cm="1">
        <f t="array" aca="1" ref="BQ209" ca="1">INDEX(Abilities[Special Effect], BK209)</f>
        <v>Sunder</v>
      </c>
      <c r="BR209" t="b" cm="1">
        <f t="array" aca="1" ref="BR209" ca="1">RAND() &lt;INDEX(Abilities[Effect Chance], BK209)*AZ209/100</f>
        <v>1</v>
      </c>
      <c r="BS209" t="str">
        <f t="shared" ca="1" si="154"/>
        <v>Sunder</v>
      </c>
      <c r="BT209" s="14">
        <f t="shared" ca="1" si="155"/>
        <v>7.1699685372591553</v>
      </c>
      <c r="BU209" t="b">
        <f t="shared" ca="1" si="156"/>
        <v>0</v>
      </c>
      <c r="BV209" t="b">
        <f ca="1">AND(BU209, AS209=COUNTA(Parties[Opponent Party]))</f>
        <v>0</v>
      </c>
      <c r="BW209" s="14" cm="1">
        <f t="array" aca="1" ref="BW209" ca="1">INDEX(ElementMultiplier, AA209, BA209)*100/AY209</f>
        <v>0.66371681415929207</v>
      </c>
      <c r="BX209" s="18">
        <f t="shared" ca="1" si="101"/>
        <v>19</v>
      </c>
      <c r="BY209" s="18">
        <f t="shared" ca="1" si="102"/>
        <v>26</v>
      </c>
      <c r="BZ209" s="18">
        <f t="shared" ca="1" si="157"/>
        <v>108</v>
      </c>
      <c r="CA209" s="18">
        <f t="shared" ca="1" si="158"/>
        <v>70</v>
      </c>
      <c r="CB209" s="18">
        <f t="shared" ca="1" si="159"/>
        <v>226</v>
      </c>
      <c r="CC209" s="18">
        <f t="shared" ca="1" si="160"/>
        <v>100</v>
      </c>
      <c r="CD209" t="str">
        <f t="shared" ca="1" si="161"/>
        <v/>
      </c>
    </row>
    <row r="210" spans="8:82" x14ac:dyDescent="0.25">
      <c r="H210">
        <f t="shared" ca="1" si="133"/>
        <v>1</v>
      </c>
      <c r="I210" cm="1">
        <f t="array" aca="1" ref="I210" ca="1">IF(H210=H209, I209, INDEX(Parties[Player ID], H210))</f>
        <v>5</v>
      </c>
      <c r="J210" t="str" cm="1">
        <f t="array" aca="1" ref="J210" ca="1">IF(I210=I209,J209, INDEX(Monsters[Name], I210))</f>
        <v>Gunome</v>
      </c>
      <c r="K210" cm="1">
        <f t="array" aca="1" ref="K210" ca="1">IF(AND($H210=$H209, CD209=""), AN209, INDEX(Monsters[Health], $I210))</f>
        <v>48.5</v>
      </c>
      <c r="L210" cm="1">
        <f t="array" aca="1" ref="L210" ca="1">IF(AND($H210=$H209, $CD209=""), AO209, INDEX(Monsters[Stamina], $I210))</f>
        <v>37</v>
      </c>
      <c r="M210" s="18" cm="1">
        <f t="array" aca="1" ref="M210" ca="1">IF(AND($H210=$H209, $CD209=""), AP209, INDEX(Monsters[Attack], $I210))</f>
        <v>220</v>
      </c>
      <c r="N210" s="18" cm="1">
        <f t="array" aca="1" ref="N210" ca="1">IF(AND($H210=$H209, $CD209=""), AQ209, INDEX(Monsters[Defense], $I210))</f>
        <v>102</v>
      </c>
      <c r="O210" s="18" cm="1">
        <f t="array" aca="1" ref="O210" ca="1">IF(AND($H210=$H209, $CD209=""), AR209, INDEX(Monsters[Luck], $I210))</f>
        <v>110</v>
      </c>
      <c r="P210" cm="1">
        <f t="array" aca="1" ref="P210" ca="1">IF(I210=I209, P209, MATCH(INDEX(Monsters[Element], I210), Elements, 0))</f>
        <v>5</v>
      </c>
      <c r="Q210" s="4" cm="1">
        <f t="array" aca="1" ref="Q210" ca="1">INDEX(Monsters[Chance to Use 2], I210)</f>
        <v>0.4</v>
      </c>
      <c r="R210" cm="1">
        <f t="array" aca="1" ref="R210" ca="1">INDEX(Monsters[Ability 1 ID], I210)</f>
        <v>9</v>
      </c>
      <c r="S210" cm="1">
        <f t="array" aca="1" ref="S210" ca="1">INDEX(Monsters[Ability 2 ID], I210)</f>
        <v>10</v>
      </c>
      <c r="T210" cm="1">
        <f t="array" aca="1" ref="T210" ca="1">INDEX(Abilities[Stamina Cost], R210)</f>
        <v>5</v>
      </c>
      <c r="U210" cm="1">
        <f t="array" aca="1" ref="U210" ca="1">INDEX(Abilities[Stamina Cost], S210)</f>
        <v>12</v>
      </c>
      <c r="V210">
        <f t="shared" ca="1" si="134"/>
        <v>1</v>
      </c>
      <c r="W210">
        <f t="shared" ca="1" si="135"/>
        <v>5</v>
      </c>
      <c r="X210">
        <f t="shared" ca="1" si="136"/>
        <v>12</v>
      </c>
      <c r="Y210">
        <f t="shared" ca="1" si="137"/>
        <v>1</v>
      </c>
      <c r="Z210">
        <f t="shared" ca="1" si="138"/>
        <v>9</v>
      </c>
      <c r="AA210" s="18" cm="1">
        <f t="array" aca="1" ref="AA210" ca="1">INDEX(Abilities[Element ID], $Z210)</f>
        <v>5</v>
      </c>
      <c r="AB210" s="18" cm="1">
        <f t="array" aca="1" ref="AB210" ca="1">INDEX(Abilities[Stamina Cost], $Z210)</f>
        <v>5</v>
      </c>
      <c r="AC210" s="18" cm="1">
        <f t="array" aca="1" ref="AC210" ca="1">INDEX(Abilities[Min Damage], $Z210)</f>
        <v>11</v>
      </c>
      <c r="AD210" s="18" cm="1">
        <f t="array" aca="1" ref="AD210" ca="1">INDEX(Abilities[Max Damage], $Z210)</f>
        <v>16</v>
      </c>
      <c r="AE210" s="14">
        <f t="shared" ca="1" si="139"/>
        <v>29.130021700898904</v>
      </c>
      <c r="AF210" t="str" cm="1">
        <f t="array" aca="1" ref="AF210" ca="1">INDEX(Abilities[Special Effect], Z210)</f>
        <v>Vampire</v>
      </c>
      <c r="AG210" t="b" cm="1">
        <f t="array" aca="1" ref="AG210" ca="1">RAND() &lt;INDEX(Abilities[Effect Chance], Z210)*O210/100</f>
        <v>1</v>
      </c>
      <c r="AH210" t="str">
        <f t="shared" ca="1" si="140"/>
        <v>Vampire</v>
      </c>
      <c r="AI210" s="14">
        <f t="shared" ca="1" si="141"/>
        <v>29.130021700898904</v>
      </c>
      <c r="AJ210" t="b">
        <f t="shared" ca="1" si="142"/>
        <v>0</v>
      </c>
      <c r="AK210" t="b">
        <f ca="1">AND(AJ210, H210=COUNTA(Parties[Player Party]))</f>
        <v>0</v>
      </c>
      <c r="AL210" s="14" cm="1">
        <f t="array" aca="1" ref="AL210" ca="1">INDEX(ElementMultiplier, BL210, P210)*100/N210</f>
        <v>1.2254901960784315</v>
      </c>
      <c r="AM210" s="14">
        <f t="shared" ca="1" si="100"/>
        <v>5</v>
      </c>
      <c r="AN210" s="18">
        <f t="shared" ca="1" si="113"/>
        <v>53</v>
      </c>
      <c r="AO210" s="18">
        <f t="shared" ca="1" si="143"/>
        <v>32</v>
      </c>
      <c r="AP210" s="18">
        <f t="shared" ca="1" si="144"/>
        <v>220</v>
      </c>
      <c r="AQ210" s="18">
        <f t="shared" ca="1" si="145"/>
        <v>102</v>
      </c>
      <c r="AR210" s="18">
        <f t="shared" ca="1" si="146"/>
        <v>110</v>
      </c>
      <c r="AS210">
        <f t="shared" ca="1" si="147"/>
        <v>1</v>
      </c>
      <c r="AT210" cm="1">
        <f t="array" aca="1" ref="AT210" ca="1">IF(AS210=AS209, AT209, INDEX(Parties[Opponent ID], AS210))</f>
        <v>12</v>
      </c>
      <c r="AU210" t="str" cm="1">
        <f t="array" aca="1" ref="AU210" ca="1">IF(AT210=AT209,AU209, INDEX(Monsters[Name], AT210))</f>
        <v>Gmooose</v>
      </c>
      <c r="AV210" cm="1">
        <f t="array" aca="1" ref="AV210" ca="1">IF(AND($AS210=$AS209, $CD209=""), BY209, INDEX(Monsters[Health], $AT210))</f>
        <v>26</v>
      </c>
      <c r="AW210" cm="1">
        <f t="array" aca="1" ref="AW210" ca="1">IF(AND($AS210=$AS209, $CD209=""), BZ209, INDEX(Monsters[Stamina], $AT210))</f>
        <v>108</v>
      </c>
      <c r="AX210" s="18" cm="1">
        <f t="array" aca="1" ref="AX210" ca="1">IF(AND($AS210=$AS209, $CD209=""), CA209, INDEX(Monsters[Attack], $AT210))</f>
        <v>70</v>
      </c>
      <c r="AY210" s="18" cm="1">
        <f t="array" aca="1" ref="AY210" ca="1">IF(AND($AS210=$AS209, $CD209=""), CB209, INDEX(Monsters[Defense], $AT210))</f>
        <v>226</v>
      </c>
      <c r="AZ210" s="18" cm="1">
        <f t="array" aca="1" ref="AZ210" ca="1">IF(AND($AS210=$AS209, $CD209=""), CC209, INDEX(Monsters[Luck], $AT210))</f>
        <v>100</v>
      </c>
      <c r="BA210" cm="1">
        <f t="array" aca="1" ref="BA210" ca="1">IF(AT210=AT209, BA209, MATCH(INDEX(Monsters[Element], AT210), Elements, 0))</f>
        <v>4</v>
      </c>
      <c r="BB210" s="4" cm="1">
        <f t="array" aca="1" ref="BB210" ca="1">INDEX(Monsters[Chance to Use 2], AT210)</f>
        <v>0.19999999999999996</v>
      </c>
      <c r="BC210" cm="1">
        <f t="array" aca="1" ref="BC210" ca="1">INDEX(Monsters[Ability 1 ID], AT210)</f>
        <v>3</v>
      </c>
      <c r="BD210" cm="1">
        <f t="array" aca="1" ref="BD210" ca="1">INDEX(Monsters[Ability 2 ID], AT210)</f>
        <v>2</v>
      </c>
      <c r="BE210" cm="1">
        <f t="array" aca="1" ref="BE210" ca="1">INDEX(Abilities[Stamina Cost], BC210)</f>
        <v>3</v>
      </c>
      <c r="BF210" cm="1">
        <f t="array" aca="1" ref="BF210" ca="1">INDEX(Abilities[Stamina Cost], BD210)</f>
        <v>3</v>
      </c>
      <c r="BG210">
        <f t="shared" ca="1" si="148"/>
        <v>1</v>
      </c>
      <c r="BH210">
        <f t="shared" ca="1" si="149"/>
        <v>3</v>
      </c>
      <c r="BI210">
        <f t="shared" ca="1" si="150"/>
        <v>3</v>
      </c>
      <c r="BJ210">
        <f t="shared" ca="1" si="151"/>
        <v>1</v>
      </c>
      <c r="BK210">
        <f t="shared" ca="1" si="152"/>
        <v>3</v>
      </c>
      <c r="BL210" s="18" cm="1">
        <f t="array" aca="1" ref="BL210" ca="1">INDEX(Abilities[Element ID], $BK210)</f>
        <v>4</v>
      </c>
      <c r="BM210" s="18" cm="1">
        <f t="array" aca="1" ref="BM210" ca="1">INDEX(Abilities[Stamina Cost], $BK210)</f>
        <v>3</v>
      </c>
      <c r="BN210" s="18" cm="1">
        <f t="array" aca="1" ref="BN210" ca="1">INDEX(Abilities[Min Damage], $BK210)</f>
        <v>4</v>
      </c>
      <c r="BO210" s="18" cm="1">
        <f t="array" aca="1" ref="BO210" ca="1">INDEX(Abilities[Max Damage], $BK210)</f>
        <v>8</v>
      </c>
      <c r="BP210" s="14">
        <f t="shared" ca="1" si="153"/>
        <v>4.511059292643548</v>
      </c>
      <c r="BQ210" t="str" cm="1">
        <f t="array" aca="1" ref="BQ210" ca="1">INDEX(Abilities[Special Effect], BK210)</f>
        <v>Fortify</v>
      </c>
      <c r="BR210" t="b" cm="1">
        <f t="array" aca="1" ref="BR210" ca="1">RAND() &lt;INDEX(Abilities[Effect Chance], BK210)*AZ210/100</f>
        <v>1</v>
      </c>
      <c r="BS210" t="str">
        <f t="shared" ca="1" si="154"/>
        <v>Fortify</v>
      </c>
      <c r="BT210" s="14">
        <f t="shared" ca="1" si="155"/>
        <v>4.511059292643548</v>
      </c>
      <c r="BU210" t="b">
        <f t="shared" ca="1" si="156"/>
        <v>0</v>
      </c>
      <c r="BV210" t="b">
        <f ca="1">AND(BU210, AS210=COUNTA(Parties[Opponent Party]))</f>
        <v>0</v>
      </c>
      <c r="BW210" s="14" cm="1">
        <f t="array" aca="1" ref="BW210" ca="1">INDEX(ElementMultiplier, AA210, BA210)*100/AY210</f>
        <v>0.66371681415929207</v>
      </c>
      <c r="BX210" s="18">
        <f t="shared" ca="1" si="101"/>
        <v>19</v>
      </c>
      <c r="BY210" s="18">
        <f t="shared" ca="1" si="102"/>
        <v>7</v>
      </c>
      <c r="BZ210" s="18">
        <f t="shared" ca="1" si="157"/>
        <v>105</v>
      </c>
      <c r="CA210" s="18">
        <f t="shared" ca="1" si="158"/>
        <v>70</v>
      </c>
      <c r="CB210" s="18">
        <f t="shared" ca="1" si="159"/>
        <v>249</v>
      </c>
      <c r="CC210" s="18">
        <f t="shared" ca="1" si="160"/>
        <v>100</v>
      </c>
      <c r="CD210" t="str">
        <f t="shared" ca="1" si="161"/>
        <v/>
      </c>
    </row>
    <row r="211" spans="8:82" x14ac:dyDescent="0.25">
      <c r="H211">
        <f t="shared" ca="1" si="133"/>
        <v>1</v>
      </c>
      <c r="I211" cm="1">
        <f t="array" aca="1" ref="I211" ca="1">IF(H211=H210, I210, INDEX(Parties[Player ID], H211))</f>
        <v>5</v>
      </c>
      <c r="J211" t="str" cm="1">
        <f t="array" aca="1" ref="J211" ca="1">IF(I211=I210,J210, INDEX(Monsters[Name], I211))</f>
        <v>Gunome</v>
      </c>
      <c r="K211" cm="1">
        <f t="array" aca="1" ref="K211" ca="1">IF(AND($H211=$H210, CD210=""), AN210, INDEX(Monsters[Health], $I211))</f>
        <v>53</v>
      </c>
      <c r="L211" cm="1">
        <f t="array" aca="1" ref="L211" ca="1">IF(AND($H211=$H210, $CD210=""), AO210, INDEX(Monsters[Stamina], $I211))</f>
        <v>32</v>
      </c>
      <c r="M211" s="18" cm="1">
        <f t="array" aca="1" ref="M211" ca="1">IF(AND($H211=$H210, $CD210=""), AP210, INDEX(Monsters[Attack], $I211))</f>
        <v>220</v>
      </c>
      <c r="N211" s="18" cm="1">
        <f t="array" aca="1" ref="N211" ca="1">IF(AND($H211=$H210, $CD210=""), AQ210, INDEX(Monsters[Defense], $I211))</f>
        <v>102</v>
      </c>
      <c r="O211" s="18" cm="1">
        <f t="array" aca="1" ref="O211" ca="1">IF(AND($H211=$H210, $CD210=""), AR210, INDEX(Monsters[Luck], $I211))</f>
        <v>110</v>
      </c>
      <c r="P211" cm="1">
        <f t="array" aca="1" ref="P211" ca="1">IF(I211=I210, P210, MATCH(INDEX(Monsters[Element], I211), Elements, 0))</f>
        <v>5</v>
      </c>
      <c r="Q211" s="4" cm="1">
        <f t="array" aca="1" ref="Q211" ca="1">INDEX(Monsters[Chance to Use 2], I211)</f>
        <v>0.4</v>
      </c>
      <c r="R211" cm="1">
        <f t="array" aca="1" ref="R211" ca="1">INDEX(Monsters[Ability 1 ID], I211)</f>
        <v>9</v>
      </c>
      <c r="S211" cm="1">
        <f t="array" aca="1" ref="S211" ca="1">INDEX(Monsters[Ability 2 ID], I211)</f>
        <v>10</v>
      </c>
      <c r="T211" cm="1">
        <f t="array" aca="1" ref="T211" ca="1">INDEX(Abilities[Stamina Cost], R211)</f>
        <v>5</v>
      </c>
      <c r="U211" cm="1">
        <f t="array" aca="1" ref="U211" ca="1">INDEX(Abilities[Stamina Cost], S211)</f>
        <v>12</v>
      </c>
      <c r="V211">
        <f t="shared" ca="1" si="134"/>
        <v>1</v>
      </c>
      <c r="W211">
        <f t="shared" ca="1" si="135"/>
        <v>5</v>
      </c>
      <c r="X211">
        <f t="shared" ca="1" si="136"/>
        <v>12</v>
      </c>
      <c r="Y211">
        <f t="shared" ca="1" si="137"/>
        <v>2</v>
      </c>
      <c r="Z211">
        <f t="shared" ca="1" si="138"/>
        <v>10</v>
      </c>
      <c r="AA211" s="18" cm="1">
        <f t="array" aca="1" ref="AA211" ca="1">INDEX(Abilities[Element ID], $Z211)</f>
        <v>5</v>
      </c>
      <c r="AB211" s="18" cm="1">
        <f t="array" aca="1" ref="AB211" ca="1">INDEX(Abilities[Stamina Cost], $Z211)</f>
        <v>12</v>
      </c>
      <c r="AC211" s="18" cm="1">
        <f t="array" aca="1" ref="AC211" ca="1">INDEX(Abilities[Min Damage], $Z211)</f>
        <v>4</v>
      </c>
      <c r="AD211" s="18" cm="1">
        <f t="array" aca="1" ref="AD211" ca="1">INDEX(Abilities[Max Damage], $Z211)</f>
        <v>10</v>
      </c>
      <c r="AE211" s="14">
        <f t="shared" ca="1" si="139"/>
        <v>14.83260403017071</v>
      </c>
      <c r="AF211" t="str" cm="1">
        <f t="array" aca="1" ref="AF211" ca="1">INDEX(Abilities[Special Effect], Z211)</f>
        <v>Focus</v>
      </c>
      <c r="AG211" t="b" cm="1">
        <f t="array" aca="1" ref="AG211" ca="1">RAND() &lt;INDEX(Abilities[Effect Chance], Z211)*O211/100</f>
        <v>0</v>
      </c>
      <c r="AH211" t="str">
        <f t="shared" ca="1" si="140"/>
        <v/>
      </c>
      <c r="AI211" s="14">
        <f t="shared" ca="1" si="141"/>
        <v>14.83260403017071</v>
      </c>
      <c r="AJ211" t="b">
        <f t="shared" ca="1" si="142"/>
        <v>0</v>
      </c>
      <c r="AK211" t="b">
        <f ca="1">AND(AJ211, H211=COUNTA(Parties[Player Party]))</f>
        <v>0</v>
      </c>
      <c r="AL211" s="14" cm="1">
        <f t="array" aca="1" ref="AL211" ca="1">INDEX(ElementMultiplier, BL211, P211)*100/N211</f>
        <v>1.2254901960784315</v>
      </c>
      <c r="AM211" s="14">
        <f t="shared" ca="1" si="100"/>
        <v>4</v>
      </c>
      <c r="AN211" s="18">
        <f t="shared" ca="1" si="113"/>
        <v>49</v>
      </c>
      <c r="AO211" s="18">
        <f t="shared" ca="1" si="143"/>
        <v>20</v>
      </c>
      <c r="AP211" s="18">
        <f t="shared" ca="1" si="144"/>
        <v>220</v>
      </c>
      <c r="AQ211" s="18">
        <f t="shared" ca="1" si="145"/>
        <v>102</v>
      </c>
      <c r="AR211" s="18">
        <f t="shared" ca="1" si="146"/>
        <v>110</v>
      </c>
      <c r="AS211">
        <f t="shared" ca="1" si="147"/>
        <v>1</v>
      </c>
      <c r="AT211" cm="1">
        <f t="array" aca="1" ref="AT211" ca="1">IF(AS211=AS210, AT210, INDEX(Parties[Opponent ID], AS211))</f>
        <v>12</v>
      </c>
      <c r="AU211" t="str" cm="1">
        <f t="array" aca="1" ref="AU211" ca="1">IF(AT211=AT210,AU210, INDEX(Monsters[Name], AT211))</f>
        <v>Gmooose</v>
      </c>
      <c r="AV211" cm="1">
        <f t="array" aca="1" ref="AV211" ca="1">IF(AND($AS211=$AS210, $CD210=""), BY210, INDEX(Monsters[Health], $AT211))</f>
        <v>7</v>
      </c>
      <c r="AW211" cm="1">
        <f t="array" aca="1" ref="AW211" ca="1">IF(AND($AS211=$AS210, $CD210=""), BZ210, INDEX(Monsters[Stamina], $AT211))</f>
        <v>105</v>
      </c>
      <c r="AX211" s="18" cm="1">
        <f t="array" aca="1" ref="AX211" ca="1">IF(AND($AS211=$AS210, $CD210=""), CA210, INDEX(Monsters[Attack], $AT211))</f>
        <v>70</v>
      </c>
      <c r="AY211" s="18" cm="1">
        <f t="array" aca="1" ref="AY211" ca="1">IF(AND($AS211=$AS210, $CD210=""), CB210, INDEX(Monsters[Defense], $AT211))</f>
        <v>249</v>
      </c>
      <c r="AZ211" s="18" cm="1">
        <f t="array" aca="1" ref="AZ211" ca="1">IF(AND($AS211=$AS210, $CD210=""), CC210, INDEX(Monsters[Luck], $AT211))</f>
        <v>100</v>
      </c>
      <c r="BA211" cm="1">
        <f t="array" aca="1" ref="BA211" ca="1">IF(AT211=AT210, BA210, MATCH(INDEX(Monsters[Element], AT211), Elements, 0))</f>
        <v>4</v>
      </c>
      <c r="BB211" s="4" cm="1">
        <f t="array" aca="1" ref="BB211" ca="1">INDEX(Monsters[Chance to Use 2], AT211)</f>
        <v>0.19999999999999996</v>
      </c>
      <c r="BC211" cm="1">
        <f t="array" aca="1" ref="BC211" ca="1">INDEX(Monsters[Ability 1 ID], AT211)</f>
        <v>3</v>
      </c>
      <c r="BD211" cm="1">
        <f t="array" aca="1" ref="BD211" ca="1">INDEX(Monsters[Ability 2 ID], AT211)</f>
        <v>2</v>
      </c>
      <c r="BE211" cm="1">
        <f t="array" aca="1" ref="BE211" ca="1">INDEX(Abilities[Stamina Cost], BC211)</f>
        <v>3</v>
      </c>
      <c r="BF211" cm="1">
        <f t="array" aca="1" ref="BF211" ca="1">INDEX(Abilities[Stamina Cost], BD211)</f>
        <v>3</v>
      </c>
      <c r="BG211">
        <f t="shared" ca="1" si="148"/>
        <v>1</v>
      </c>
      <c r="BH211">
        <f t="shared" ca="1" si="149"/>
        <v>3</v>
      </c>
      <c r="BI211">
        <f t="shared" ca="1" si="150"/>
        <v>3</v>
      </c>
      <c r="BJ211">
        <f t="shared" ca="1" si="151"/>
        <v>1</v>
      </c>
      <c r="BK211">
        <f t="shared" ca="1" si="152"/>
        <v>3</v>
      </c>
      <c r="BL211" s="18" cm="1">
        <f t="array" aca="1" ref="BL211" ca="1">INDEX(Abilities[Element ID], $BK211)</f>
        <v>4</v>
      </c>
      <c r="BM211" s="18" cm="1">
        <f t="array" aca="1" ref="BM211" ca="1">INDEX(Abilities[Stamina Cost], $BK211)</f>
        <v>3</v>
      </c>
      <c r="BN211" s="18" cm="1">
        <f t="array" aca="1" ref="BN211" ca="1">INDEX(Abilities[Min Damage], $BK211)</f>
        <v>4</v>
      </c>
      <c r="BO211" s="18" cm="1">
        <f t="array" aca="1" ref="BO211" ca="1">INDEX(Abilities[Max Damage], $BK211)</f>
        <v>8</v>
      </c>
      <c r="BP211" s="14">
        <f t="shared" ca="1" si="153"/>
        <v>4.3070359192267809</v>
      </c>
      <c r="BQ211" t="str" cm="1">
        <f t="array" aca="1" ref="BQ211" ca="1">INDEX(Abilities[Special Effect], BK211)</f>
        <v>Fortify</v>
      </c>
      <c r="BR211" t="b" cm="1">
        <f t="array" aca="1" ref="BR211" ca="1">RAND() &lt;INDEX(Abilities[Effect Chance], BK211)*AZ211/100</f>
        <v>1</v>
      </c>
      <c r="BS211" t="str">
        <f t="shared" ca="1" si="154"/>
        <v>Fortify</v>
      </c>
      <c r="BT211" s="14">
        <f t="shared" ca="1" si="155"/>
        <v>4.3070359192267809</v>
      </c>
      <c r="BU211" t="b">
        <f t="shared" ca="1" si="156"/>
        <v>1</v>
      </c>
      <c r="BV211" t="b">
        <f ca="1">AND(BU211, AS211=COUNTA(Parties[Opponent Party]))</f>
        <v>0</v>
      </c>
      <c r="BW211" s="14" cm="1">
        <f t="array" aca="1" ref="BW211" ca="1">INDEX(ElementMultiplier, AA211, BA211)*100/AY211</f>
        <v>0.60240963855421692</v>
      </c>
      <c r="BX211" s="18">
        <f t="shared" ca="1" si="101"/>
        <v>9</v>
      </c>
      <c r="BY211" s="18">
        <f t="shared" ca="1" si="102"/>
        <v>0</v>
      </c>
      <c r="BZ211" s="18">
        <f t="shared" ca="1" si="157"/>
        <v>102</v>
      </c>
      <c r="CA211" s="18">
        <f t="shared" ca="1" si="158"/>
        <v>70</v>
      </c>
      <c r="CB211" s="18">
        <f t="shared" ca="1" si="159"/>
        <v>274</v>
      </c>
      <c r="CC211" s="18">
        <f t="shared" ca="1" si="160"/>
        <v>100</v>
      </c>
      <c r="CD211" t="str">
        <f t="shared" ca="1" si="161"/>
        <v/>
      </c>
    </row>
    <row r="212" spans="8:82" x14ac:dyDescent="0.25">
      <c r="H212">
        <f t="shared" ca="1" si="133"/>
        <v>1</v>
      </c>
      <c r="I212" cm="1">
        <f t="array" aca="1" ref="I212" ca="1">IF(H212=H211, I211, INDEX(Parties[Player ID], H212))</f>
        <v>5</v>
      </c>
      <c r="J212" t="str" cm="1">
        <f t="array" aca="1" ref="J212" ca="1">IF(I212=I211,J211, INDEX(Monsters[Name], I212))</f>
        <v>Gunome</v>
      </c>
      <c r="K212" cm="1">
        <f t="array" aca="1" ref="K212" ca="1">IF(AND($H212=$H211, CD211=""), AN211, INDEX(Monsters[Health], $I212))</f>
        <v>49</v>
      </c>
      <c r="L212" cm="1">
        <f t="array" aca="1" ref="L212" ca="1">IF(AND($H212=$H211, $CD211=""), AO211, INDEX(Monsters[Stamina], $I212))</f>
        <v>20</v>
      </c>
      <c r="M212" s="18" cm="1">
        <f t="array" aca="1" ref="M212" ca="1">IF(AND($H212=$H211, $CD211=""), AP211, INDEX(Monsters[Attack], $I212))</f>
        <v>220</v>
      </c>
      <c r="N212" s="18" cm="1">
        <f t="array" aca="1" ref="N212" ca="1">IF(AND($H212=$H211, $CD211=""), AQ211, INDEX(Monsters[Defense], $I212))</f>
        <v>102</v>
      </c>
      <c r="O212" s="18" cm="1">
        <f t="array" aca="1" ref="O212" ca="1">IF(AND($H212=$H211, $CD211=""), AR211, INDEX(Monsters[Luck], $I212))</f>
        <v>110</v>
      </c>
      <c r="P212" cm="1">
        <f t="array" aca="1" ref="P212" ca="1">IF(I212=I211, P211, MATCH(INDEX(Monsters[Element], I212), Elements, 0))</f>
        <v>5</v>
      </c>
      <c r="Q212" s="4" cm="1">
        <f t="array" aca="1" ref="Q212" ca="1">INDEX(Monsters[Chance to Use 2], I212)</f>
        <v>0.4</v>
      </c>
      <c r="R212" cm="1">
        <f t="array" aca="1" ref="R212" ca="1">INDEX(Monsters[Ability 1 ID], I212)</f>
        <v>9</v>
      </c>
      <c r="S212" cm="1">
        <f t="array" aca="1" ref="S212" ca="1">INDEX(Monsters[Ability 2 ID], I212)</f>
        <v>10</v>
      </c>
      <c r="T212" cm="1">
        <f t="array" aca="1" ref="T212" ca="1">INDEX(Abilities[Stamina Cost], R212)</f>
        <v>5</v>
      </c>
      <c r="U212" cm="1">
        <f t="array" aca="1" ref="U212" ca="1">INDEX(Abilities[Stamina Cost], S212)</f>
        <v>12</v>
      </c>
      <c r="V212">
        <f t="shared" ca="1" si="134"/>
        <v>1</v>
      </c>
      <c r="W212">
        <f t="shared" ca="1" si="135"/>
        <v>5</v>
      </c>
      <c r="X212">
        <f t="shared" ca="1" si="136"/>
        <v>12</v>
      </c>
      <c r="Y212">
        <f t="shared" ca="1" si="137"/>
        <v>2</v>
      </c>
      <c r="Z212">
        <f t="shared" ca="1" si="138"/>
        <v>10</v>
      </c>
      <c r="AA212" s="18" cm="1">
        <f t="array" aca="1" ref="AA212" ca="1">INDEX(Abilities[Element ID], $Z212)</f>
        <v>5</v>
      </c>
      <c r="AB212" s="18" cm="1">
        <f t="array" aca="1" ref="AB212" ca="1">INDEX(Abilities[Stamina Cost], $Z212)</f>
        <v>12</v>
      </c>
      <c r="AC212" s="18" cm="1">
        <f t="array" aca="1" ref="AC212" ca="1">INDEX(Abilities[Min Damage], $Z212)</f>
        <v>4</v>
      </c>
      <c r="AD212" s="18" cm="1">
        <f t="array" aca="1" ref="AD212" ca="1">INDEX(Abilities[Max Damage], $Z212)</f>
        <v>10</v>
      </c>
      <c r="AE212" s="14">
        <f t="shared" ca="1" si="139"/>
        <v>12.941140961350321</v>
      </c>
      <c r="AF212" t="str" cm="1">
        <f t="array" aca="1" ref="AF212" ca="1">INDEX(Abilities[Special Effect], Z212)</f>
        <v>Focus</v>
      </c>
      <c r="AG212" t="b" cm="1">
        <f t="array" aca="1" ref="AG212" ca="1">RAND() &lt;INDEX(Abilities[Effect Chance], Z212)*O212/100</f>
        <v>1</v>
      </c>
      <c r="AH212" t="str">
        <f t="shared" ca="1" si="140"/>
        <v>Focus</v>
      </c>
      <c r="AI212" s="14">
        <f t="shared" ca="1" si="141"/>
        <v>12.941140961350321</v>
      </c>
      <c r="AJ212" t="b">
        <f t="shared" ca="1" si="142"/>
        <v>0</v>
      </c>
      <c r="AK212" t="b">
        <f ca="1">AND(AJ212, H212=COUNTA(Parties[Player Party]))</f>
        <v>0</v>
      </c>
      <c r="AL212" s="14" cm="1">
        <f t="array" aca="1" ref="AL212" ca="1">INDEX(ElementMultiplier, BL212, P212)*100/N212</f>
        <v>0.98039215686274506</v>
      </c>
      <c r="AM212" s="14">
        <f t="shared" ca="1" si="100"/>
        <v>35</v>
      </c>
      <c r="AN212" s="18">
        <f t="shared" ca="1" si="113"/>
        <v>14</v>
      </c>
      <c r="AO212" s="18">
        <f t="shared" ca="1" si="143"/>
        <v>8</v>
      </c>
      <c r="AP212" s="18">
        <f t="shared" ca="1" si="144"/>
        <v>242</v>
      </c>
      <c r="AQ212" s="18">
        <f t="shared" ca="1" si="145"/>
        <v>102</v>
      </c>
      <c r="AR212" s="18">
        <f t="shared" ca="1" si="146"/>
        <v>99</v>
      </c>
      <c r="AS212">
        <f t="shared" ca="1" si="147"/>
        <v>2</v>
      </c>
      <c r="AT212" cm="1">
        <f t="array" aca="1" ref="AT212" ca="1">IF(AS212=AS211, AT211, INDEX(Parties[Opponent ID], AS212))</f>
        <v>1</v>
      </c>
      <c r="AU212" t="str" cm="1">
        <f t="array" aca="1" ref="AU212" ca="1">IF(AT212=AT211,AU211, INDEX(Monsters[Name], AT212))</f>
        <v>Gnives</v>
      </c>
      <c r="AV212" cm="1">
        <f t="array" aca="1" ref="AV212" ca="1">IF(AND($AS212=$AS211, $CD211=""), BY211, INDEX(Monsters[Health], $AT212))</f>
        <v>80</v>
      </c>
      <c r="AW212" cm="1">
        <f t="array" aca="1" ref="AW212" ca="1">IF(AND($AS212=$AS211, $CD211=""), BZ211, INDEX(Monsters[Stamina], $AT212))</f>
        <v>145</v>
      </c>
      <c r="AX212" s="18" cm="1">
        <f t="array" aca="1" ref="AX212" ca="1">IF(AND($AS212=$AS211, $CD211=""), CA211, INDEX(Monsters[Attack], $AT212))</f>
        <v>105</v>
      </c>
      <c r="AY212" s="18" cm="1">
        <f t="array" aca="1" ref="AY212" ca="1">IF(AND($AS212=$AS211, $CD211=""), CB211, INDEX(Monsters[Defense], $AT212))</f>
        <v>100</v>
      </c>
      <c r="AZ212" s="18" cm="1">
        <f t="array" aca="1" ref="AZ212" ca="1">IF(AND($AS212=$AS211, $CD211=""), CC211, INDEX(Monsters[Luck], $AT212))</f>
        <v>100</v>
      </c>
      <c r="BA212" cm="1">
        <f t="array" aca="1" ref="BA212" ca="1">IF(AT212=AT211, BA211, MATCH(INDEX(Monsters[Element], AT212), Elements, 0))</f>
        <v>1</v>
      </c>
      <c r="BB212" s="4" cm="1">
        <f t="array" aca="1" ref="BB212" ca="1">INDEX(Monsters[Chance to Use 2], AT212)</f>
        <v>0.65</v>
      </c>
      <c r="BC212" cm="1">
        <f t="array" aca="1" ref="BC212" ca="1">INDEX(Monsters[Ability 1 ID], AT212)</f>
        <v>18</v>
      </c>
      <c r="BD212" cm="1">
        <f t="array" aca="1" ref="BD212" ca="1">INDEX(Monsters[Ability 2 ID], AT212)</f>
        <v>2</v>
      </c>
      <c r="BE212" cm="1">
        <f t="array" aca="1" ref="BE212" ca="1">INDEX(Abilities[Stamina Cost], BC212)</f>
        <v>25</v>
      </c>
      <c r="BF212" cm="1">
        <f t="array" aca="1" ref="BF212" ca="1">INDEX(Abilities[Stamina Cost], BD212)</f>
        <v>3</v>
      </c>
      <c r="BG212">
        <f t="shared" ca="1" si="148"/>
        <v>2</v>
      </c>
      <c r="BH212">
        <f t="shared" ca="1" si="149"/>
        <v>3</v>
      </c>
      <c r="BI212">
        <f t="shared" ca="1" si="150"/>
        <v>25</v>
      </c>
      <c r="BJ212">
        <f t="shared" ca="1" si="151"/>
        <v>1</v>
      </c>
      <c r="BK212">
        <f t="shared" ca="1" si="152"/>
        <v>18</v>
      </c>
      <c r="BL212" s="18" cm="1">
        <f t="array" aca="1" ref="BL212" ca="1">INDEX(Abilities[Element ID], $BK212)</f>
        <v>1</v>
      </c>
      <c r="BM212" s="18" cm="1">
        <f t="array" aca="1" ref="BM212" ca="1">INDEX(Abilities[Stamina Cost], $BK212)</f>
        <v>25</v>
      </c>
      <c r="BN212" s="18" cm="1">
        <f t="array" aca="1" ref="BN212" ca="1">INDEX(Abilities[Min Damage], $BK212)</f>
        <v>22</v>
      </c>
      <c r="BO212" s="18" cm="1">
        <f t="array" aca="1" ref="BO212" ca="1">INDEX(Abilities[Max Damage], $BK212)</f>
        <v>36</v>
      </c>
      <c r="BP212" s="14">
        <f t="shared" ca="1" si="153"/>
        <v>34.979772335042639</v>
      </c>
      <c r="BQ212" t="str" cm="1">
        <f t="array" aca="1" ref="BQ212" ca="1">INDEX(Abilities[Special Effect], BK212)</f>
        <v>Unlucky</v>
      </c>
      <c r="BR212" t="b" cm="1">
        <f t="array" aca="1" ref="BR212" ca="1">RAND() &lt;INDEX(Abilities[Effect Chance], BK212)*AZ212/100</f>
        <v>1</v>
      </c>
      <c r="BS212" t="str">
        <f t="shared" ca="1" si="154"/>
        <v>Unlucky</v>
      </c>
      <c r="BT212" s="14">
        <f t="shared" ca="1" si="155"/>
        <v>34.979772335042639</v>
      </c>
      <c r="BU212" t="b">
        <f t="shared" ca="1" si="156"/>
        <v>0</v>
      </c>
      <c r="BV212" t="b">
        <f ca="1">AND(BU212, AS212=COUNTA(Parties[Opponent Party]))</f>
        <v>0</v>
      </c>
      <c r="BW212" s="14" cm="1">
        <f t="array" aca="1" ref="BW212" ca="1">INDEX(ElementMultiplier, AA212, BA212)*100/AY212</f>
        <v>1</v>
      </c>
      <c r="BX212" s="18">
        <f t="shared" ca="1" si="101"/>
        <v>13</v>
      </c>
      <c r="BY212" s="18">
        <f t="shared" ca="1" si="102"/>
        <v>67</v>
      </c>
      <c r="BZ212" s="18">
        <f t="shared" ca="1" si="157"/>
        <v>120</v>
      </c>
      <c r="CA212" s="18">
        <f t="shared" ca="1" si="158"/>
        <v>105</v>
      </c>
      <c r="CB212" s="18">
        <f t="shared" ca="1" si="159"/>
        <v>100</v>
      </c>
      <c r="CC212" s="18">
        <f t="shared" ca="1" si="160"/>
        <v>100</v>
      </c>
      <c r="CD212" t="str">
        <f t="shared" ca="1" si="161"/>
        <v/>
      </c>
    </row>
    <row r="213" spans="8:82" x14ac:dyDescent="0.25">
      <c r="H213">
        <f t="shared" ca="1" si="133"/>
        <v>1</v>
      </c>
      <c r="I213" cm="1">
        <f t="array" aca="1" ref="I213" ca="1">IF(H213=H212, I212, INDEX(Parties[Player ID], H213))</f>
        <v>5</v>
      </c>
      <c r="J213" t="str" cm="1">
        <f t="array" aca="1" ref="J213" ca="1">IF(I213=I212,J212, INDEX(Monsters[Name], I213))</f>
        <v>Gunome</v>
      </c>
      <c r="K213" cm="1">
        <f t="array" aca="1" ref="K213" ca="1">IF(AND($H213=$H212, CD212=""), AN212, INDEX(Monsters[Health], $I213))</f>
        <v>14</v>
      </c>
      <c r="L213" cm="1">
        <f t="array" aca="1" ref="L213" ca="1">IF(AND($H213=$H212, $CD212=""), AO212, INDEX(Monsters[Stamina], $I213))</f>
        <v>8</v>
      </c>
      <c r="M213" s="18" cm="1">
        <f t="array" aca="1" ref="M213" ca="1">IF(AND($H213=$H212, $CD212=""), AP212, INDEX(Monsters[Attack], $I213))</f>
        <v>242</v>
      </c>
      <c r="N213" s="18" cm="1">
        <f t="array" aca="1" ref="N213" ca="1">IF(AND($H213=$H212, $CD212=""), AQ212, INDEX(Monsters[Defense], $I213))</f>
        <v>102</v>
      </c>
      <c r="O213" s="18" cm="1">
        <f t="array" aca="1" ref="O213" ca="1">IF(AND($H213=$H212, $CD212=""), AR212, INDEX(Monsters[Luck], $I213))</f>
        <v>99</v>
      </c>
      <c r="P213" cm="1">
        <f t="array" aca="1" ref="P213" ca="1">IF(I213=I212, P212, MATCH(INDEX(Monsters[Element], I213), Elements, 0))</f>
        <v>5</v>
      </c>
      <c r="Q213" s="4" cm="1">
        <f t="array" aca="1" ref="Q213" ca="1">INDEX(Monsters[Chance to Use 2], I213)</f>
        <v>0.4</v>
      </c>
      <c r="R213" cm="1">
        <f t="array" aca="1" ref="R213" ca="1">INDEX(Monsters[Ability 1 ID], I213)</f>
        <v>9</v>
      </c>
      <c r="S213" cm="1">
        <f t="array" aca="1" ref="S213" ca="1">INDEX(Monsters[Ability 2 ID], I213)</f>
        <v>10</v>
      </c>
      <c r="T213" cm="1">
        <f t="array" aca="1" ref="T213" ca="1">INDEX(Abilities[Stamina Cost], R213)</f>
        <v>5</v>
      </c>
      <c r="U213" cm="1">
        <f t="array" aca="1" ref="U213" ca="1">INDEX(Abilities[Stamina Cost], S213)</f>
        <v>12</v>
      </c>
      <c r="V213">
        <f t="shared" ca="1" si="134"/>
        <v>1</v>
      </c>
      <c r="W213">
        <f t="shared" ca="1" si="135"/>
        <v>5</v>
      </c>
      <c r="X213">
        <f t="shared" ca="1" si="136"/>
        <v>12</v>
      </c>
      <c r="Y213">
        <f t="shared" ca="1" si="137"/>
        <v>1</v>
      </c>
      <c r="Z213">
        <f t="shared" ca="1" si="138"/>
        <v>9</v>
      </c>
      <c r="AA213" s="18" cm="1">
        <f t="array" aca="1" ref="AA213" ca="1">INDEX(Abilities[Element ID], $Z213)</f>
        <v>5</v>
      </c>
      <c r="AB213" s="18" cm="1">
        <f t="array" aca="1" ref="AB213" ca="1">INDEX(Abilities[Stamina Cost], $Z213)</f>
        <v>5</v>
      </c>
      <c r="AC213" s="18" cm="1">
        <f t="array" aca="1" ref="AC213" ca="1">INDEX(Abilities[Min Damage], $Z213)</f>
        <v>11</v>
      </c>
      <c r="AD213" s="18" cm="1">
        <f t="array" aca="1" ref="AD213" ca="1">INDEX(Abilities[Max Damage], $Z213)</f>
        <v>16</v>
      </c>
      <c r="AE213" s="14">
        <f t="shared" ca="1" si="139"/>
        <v>34.578834423888303</v>
      </c>
      <c r="AF213" t="str" cm="1">
        <f t="array" aca="1" ref="AF213" ca="1">INDEX(Abilities[Special Effect], Z213)</f>
        <v>Vampire</v>
      </c>
      <c r="AG213" t="b" cm="1">
        <f t="array" aca="1" ref="AG213" ca="1">RAND() &lt;INDEX(Abilities[Effect Chance], Z213)*O213/100</f>
        <v>0</v>
      </c>
      <c r="AH213" t="str">
        <f t="shared" ca="1" si="140"/>
        <v/>
      </c>
      <c r="AI213" s="14">
        <f t="shared" ca="1" si="141"/>
        <v>34.578834423888303</v>
      </c>
      <c r="AJ213" t="b">
        <f t="shared" ca="1" si="142"/>
        <v>1</v>
      </c>
      <c r="AK213" t="b">
        <f ca="1">AND(AJ213, H213=COUNTA(Parties[Player Party]))</f>
        <v>0</v>
      </c>
      <c r="AL213" s="14" cm="1">
        <f t="array" aca="1" ref="AL213" ca="1">INDEX(ElementMultiplier, BL213, P213)*100/N213</f>
        <v>0.98039215686274506</v>
      </c>
      <c r="AM213" s="14">
        <f t="shared" ca="1" si="100"/>
        <v>11</v>
      </c>
      <c r="AN213" s="18">
        <f t="shared" ca="1" si="113"/>
        <v>3</v>
      </c>
      <c r="AO213" s="18">
        <f t="shared" ca="1" si="143"/>
        <v>3</v>
      </c>
      <c r="AP213" s="18">
        <f t="shared" ca="1" si="144"/>
        <v>242</v>
      </c>
      <c r="AQ213" s="18">
        <f t="shared" ca="1" si="145"/>
        <v>92</v>
      </c>
      <c r="AR213" s="18">
        <f t="shared" ca="1" si="146"/>
        <v>99</v>
      </c>
      <c r="AS213">
        <f t="shared" ca="1" si="147"/>
        <v>2</v>
      </c>
      <c r="AT213" cm="1">
        <f t="array" aca="1" ref="AT213" ca="1">IF(AS213=AS212, AT212, INDEX(Parties[Opponent ID], AS213))</f>
        <v>1</v>
      </c>
      <c r="AU213" t="str" cm="1">
        <f t="array" aca="1" ref="AU213" ca="1">IF(AT213=AT212,AU212, INDEX(Monsters[Name], AT213))</f>
        <v>Gnives</v>
      </c>
      <c r="AV213" cm="1">
        <f t="array" aca="1" ref="AV213" ca="1">IF(AND($AS213=$AS212, $CD212=""), BY212, INDEX(Monsters[Health], $AT213))</f>
        <v>67</v>
      </c>
      <c r="AW213" cm="1">
        <f t="array" aca="1" ref="AW213" ca="1">IF(AND($AS213=$AS212, $CD212=""), BZ212, INDEX(Monsters[Stamina], $AT213))</f>
        <v>120</v>
      </c>
      <c r="AX213" s="18" cm="1">
        <f t="array" aca="1" ref="AX213" ca="1">IF(AND($AS213=$AS212, $CD212=""), CA212, INDEX(Monsters[Attack], $AT213))</f>
        <v>105</v>
      </c>
      <c r="AY213" s="18" cm="1">
        <f t="array" aca="1" ref="AY213" ca="1">IF(AND($AS213=$AS212, $CD212=""), CB212, INDEX(Monsters[Defense], $AT213))</f>
        <v>100</v>
      </c>
      <c r="AZ213" s="18" cm="1">
        <f t="array" aca="1" ref="AZ213" ca="1">IF(AND($AS213=$AS212, $CD212=""), CC212, INDEX(Monsters[Luck], $AT213))</f>
        <v>100</v>
      </c>
      <c r="BA213" cm="1">
        <f t="array" aca="1" ref="BA213" ca="1">IF(AT213=AT212, BA212, MATCH(INDEX(Monsters[Element], AT213), Elements, 0))</f>
        <v>1</v>
      </c>
      <c r="BB213" s="4" cm="1">
        <f t="array" aca="1" ref="BB213" ca="1">INDEX(Monsters[Chance to Use 2], AT213)</f>
        <v>0.65</v>
      </c>
      <c r="BC213" cm="1">
        <f t="array" aca="1" ref="BC213" ca="1">INDEX(Monsters[Ability 1 ID], AT213)</f>
        <v>18</v>
      </c>
      <c r="BD213" cm="1">
        <f t="array" aca="1" ref="BD213" ca="1">INDEX(Monsters[Ability 2 ID], AT213)</f>
        <v>2</v>
      </c>
      <c r="BE213" cm="1">
        <f t="array" aca="1" ref="BE213" ca="1">INDEX(Abilities[Stamina Cost], BC213)</f>
        <v>25</v>
      </c>
      <c r="BF213" cm="1">
        <f t="array" aca="1" ref="BF213" ca="1">INDEX(Abilities[Stamina Cost], BD213)</f>
        <v>3</v>
      </c>
      <c r="BG213">
        <f t="shared" ca="1" si="148"/>
        <v>2</v>
      </c>
      <c r="BH213">
        <f t="shared" ca="1" si="149"/>
        <v>3</v>
      </c>
      <c r="BI213">
        <f t="shared" ca="1" si="150"/>
        <v>25</v>
      </c>
      <c r="BJ213">
        <f t="shared" ca="1" si="151"/>
        <v>2</v>
      </c>
      <c r="BK213">
        <f t="shared" ca="1" si="152"/>
        <v>2</v>
      </c>
      <c r="BL213" s="18" cm="1">
        <f t="array" aca="1" ref="BL213" ca="1">INDEX(Abilities[Element ID], $BK213)</f>
        <v>1</v>
      </c>
      <c r="BM213" s="18" cm="1">
        <f t="array" aca="1" ref="BM213" ca="1">INDEX(Abilities[Stamina Cost], $BK213)</f>
        <v>3</v>
      </c>
      <c r="BN213" s="18" cm="1">
        <f t="array" aca="1" ref="BN213" ca="1">INDEX(Abilities[Min Damage], $BK213)</f>
        <v>8</v>
      </c>
      <c r="BO213" s="18" cm="1">
        <f t="array" aca="1" ref="BO213" ca="1">INDEX(Abilities[Max Damage], $BK213)</f>
        <v>13</v>
      </c>
      <c r="BP213" s="14">
        <f t="shared" ca="1" si="153"/>
        <v>11.183763011069018</v>
      </c>
      <c r="BQ213" t="str" cm="1">
        <f t="array" aca="1" ref="BQ213" ca="1">INDEX(Abilities[Special Effect], BK213)</f>
        <v>Sunder</v>
      </c>
      <c r="BR213" t="b" cm="1">
        <f t="array" aca="1" ref="BR213" ca="1">RAND() &lt;INDEX(Abilities[Effect Chance], BK213)*AZ213/100</f>
        <v>1</v>
      </c>
      <c r="BS213" t="str">
        <f t="shared" ca="1" si="154"/>
        <v>Sunder</v>
      </c>
      <c r="BT213" s="14">
        <f t="shared" ca="1" si="155"/>
        <v>11.183763011069018</v>
      </c>
      <c r="BU213" t="b">
        <f t="shared" ca="1" si="156"/>
        <v>0</v>
      </c>
      <c r="BV213" t="b">
        <f ca="1">AND(BU213, AS213=COUNTA(Parties[Opponent Party]))</f>
        <v>0</v>
      </c>
      <c r="BW213" s="14" cm="1">
        <f t="array" aca="1" ref="BW213" ca="1">INDEX(ElementMultiplier, AA213, BA213)*100/AY213</f>
        <v>1</v>
      </c>
      <c r="BX213" s="18">
        <f t="shared" ca="1" si="101"/>
        <v>35</v>
      </c>
      <c r="BY213" s="18">
        <f t="shared" ca="1" si="102"/>
        <v>32</v>
      </c>
      <c r="BZ213" s="18">
        <f t="shared" ca="1" si="157"/>
        <v>117</v>
      </c>
      <c r="CA213" s="18">
        <f t="shared" ca="1" si="158"/>
        <v>105</v>
      </c>
      <c r="CB213" s="18">
        <f t="shared" ca="1" si="159"/>
        <v>100</v>
      </c>
      <c r="CC213" s="18">
        <f t="shared" ca="1" si="160"/>
        <v>100</v>
      </c>
      <c r="CD213" t="str">
        <f t="shared" ca="1" si="161"/>
        <v/>
      </c>
    </row>
    <row r="214" spans="8:82" x14ac:dyDescent="0.25">
      <c r="H214">
        <f t="shared" ca="1" si="133"/>
        <v>2</v>
      </c>
      <c r="I214" cm="1">
        <f t="array" aca="1" ref="I214" ca="1">IF(H214=H213, I213, INDEX(Parties[Player ID], H214))</f>
        <v>8</v>
      </c>
      <c r="J214" t="str" cm="1">
        <f t="array" aca="1" ref="J214" ca="1">IF(I214=I213,J213, INDEX(Monsters[Name], I214))</f>
        <v>EFUP Gnome (Extrodinary Fantasical Ultra Pretty Gnome)</v>
      </c>
      <c r="K214" cm="1">
        <f t="array" aca="1" ref="K214" ca="1">IF(AND($H214=$H213, CD213=""), AN213, INDEX(Monsters[Health], $I214))</f>
        <v>110</v>
      </c>
      <c r="L214" cm="1">
        <f t="array" aca="1" ref="L214" ca="1">IF(AND($H214=$H213, $CD213=""), AO213, INDEX(Monsters[Stamina], $I214))</f>
        <v>200</v>
      </c>
      <c r="M214" s="18" cm="1">
        <f t="array" aca="1" ref="M214" ca="1">IF(AND($H214=$H213, $CD213=""), AP213, INDEX(Monsters[Attack], $I214))</f>
        <v>80</v>
      </c>
      <c r="N214" s="18" cm="1">
        <f t="array" aca="1" ref="N214" ca="1">IF(AND($H214=$H213, $CD213=""), AQ213, INDEX(Monsters[Defense], $I214))</f>
        <v>95</v>
      </c>
      <c r="O214" s="18" cm="1">
        <f t="array" aca="1" ref="O214" ca="1">IF(AND($H214=$H213, $CD213=""), AR213, INDEX(Monsters[Luck], $I214))</f>
        <v>100</v>
      </c>
      <c r="P214" cm="1">
        <f t="array" aca="1" ref="P214" ca="1">IF(I214=I213, P213, MATCH(INDEX(Monsters[Element], I214), Elements, 0))</f>
        <v>2</v>
      </c>
      <c r="Q214" s="4" cm="1">
        <f t="array" aca="1" ref="Q214" ca="1">INDEX(Monsters[Chance to Use 2], I214)</f>
        <v>0.8</v>
      </c>
      <c r="R214" cm="1">
        <f t="array" aca="1" ref="R214" ca="1">INDEX(Monsters[Ability 1 ID], I214)</f>
        <v>14</v>
      </c>
      <c r="S214" cm="1">
        <f t="array" aca="1" ref="S214" ca="1">INDEX(Monsters[Ability 2 ID], I214)</f>
        <v>11</v>
      </c>
      <c r="T214" cm="1">
        <f t="array" aca="1" ref="T214" ca="1">INDEX(Abilities[Stamina Cost], R214)</f>
        <v>20</v>
      </c>
      <c r="U214" cm="1">
        <f t="array" aca="1" ref="U214" ca="1">INDEX(Abilities[Stamina Cost], S214)</f>
        <v>10</v>
      </c>
      <c r="V214">
        <f t="shared" ca="1" si="134"/>
        <v>2</v>
      </c>
      <c r="W214">
        <f t="shared" ca="1" si="135"/>
        <v>10</v>
      </c>
      <c r="X214">
        <f t="shared" ca="1" si="136"/>
        <v>20</v>
      </c>
      <c r="Y214">
        <f t="shared" ca="1" si="137"/>
        <v>2</v>
      </c>
      <c r="Z214">
        <f t="shared" ca="1" si="138"/>
        <v>11</v>
      </c>
      <c r="AA214" s="18" cm="1">
        <f t="array" aca="1" ref="AA214" ca="1">INDEX(Abilities[Element ID], $Z214)</f>
        <v>2</v>
      </c>
      <c r="AB214" s="18" cm="1">
        <f t="array" aca="1" ref="AB214" ca="1">INDEX(Abilities[Stamina Cost], $Z214)</f>
        <v>10</v>
      </c>
      <c r="AC214" s="18" cm="1">
        <f t="array" aca="1" ref="AC214" ca="1">INDEX(Abilities[Min Damage], $Z214)</f>
        <v>10</v>
      </c>
      <c r="AD214" s="18" cm="1">
        <f t="array" aca="1" ref="AD214" ca="1">INDEX(Abilities[Max Damage], $Z214)</f>
        <v>22</v>
      </c>
      <c r="AE214" s="14">
        <f t="shared" ca="1" si="139"/>
        <v>13.322581369506416</v>
      </c>
      <c r="AF214" t="str" cm="1">
        <f t="array" aca="1" ref="AF214" ca="1">INDEX(Abilities[Special Effect], Z214)</f>
        <v>Vampire</v>
      </c>
      <c r="AG214" t="b" cm="1">
        <f t="array" aca="1" ref="AG214" ca="1">RAND() &lt;INDEX(Abilities[Effect Chance], Z214)*O214/100</f>
        <v>1</v>
      </c>
      <c r="AH214" t="str">
        <f t="shared" ca="1" si="140"/>
        <v>Vampire</v>
      </c>
      <c r="AI214" s="14">
        <f t="shared" ca="1" si="141"/>
        <v>13.322581369506416</v>
      </c>
      <c r="AJ214" t="b">
        <f t="shared" ca="1" si="142"/>
        <v>0</v>
      </c>
      <c r="AK214" t="b">
        <f ca="1">AND(AJ214, H214=COUNTA(Parties[Player Party]))</f>
        <v>0</v>
      </c>
      <c r="AL214" s="14" cm="1">
        <f t="array" aca="1" ref="AL214" ca="1">INDEX(ElementMultiplier, BL214, P214)*100/N214</f>
        <v>1.0526315789473684</v>
      </c>
      <c r="AM214" s="14">
        <f t="shared" ca="1" si="100"/>
        <v>30</v>
      </c>
      <c r="AN214" s="18">
        <f t="shared" ca="1" si="113"/>
        <v>86.5</v>
      </c>
      <c r="AO214" s="18">
        <f t="shared" ca="1" si="143"/>
        <v>190</v>
      </c>
      <c r="AP214" s="18">
        <f t="shared" ca="1" si="144"/>
        <v>80</v>
      </c>
      <c r="AQ214" s="18">
        <f t="shared" ca="1" si="145"/>
        <v>95</v>
      </c>
      <c r="AR214" s="18">
        <f t="shared" ca="1" si="146"/>
        <v>90</v>
      </c>
      <c r="AS214">
        <f t="shared" ca="1" si="147"/>
        <v>2</v>
      </c>
      <c r="AT214" cm="1">
        <f t="array" aca="1" ref="AT214" ca="1">IF(AS214=AS213, AT213, INDEX(Parties[Opponent ID], AS214))</f>
        <v>1</v>
      </c>
      <c r="AU214" t="str" cm="1">
        <f t="array" aca="1" ref="AU214" ca="1">IF(AT214=AT213,AU213, INDEX(Monsters[Name], AT214))</f>
        <v>Gnives</v>
      </c>
      <c r="AV214" cm="1">
        <f t="array" aca="1" ref="AV214" ca="1">IF(AND($AS214=$AS213, $CD213=""), BY213, INDEX(Monsters[Health], $AT214))</f>
        <v>32</v>
      </c>
      <c r="AW214" cm="1">
        <f t="array" aca="1" ref="AW214" ca="1">IF(AND($AS214=$AS213, $CD213=""), BZ213, INDEX(Monsters[Stamina], $AT214))</f>
        <v>117</v>
      </c>
      <c r="AX214" s="18" cm="1">
        <f t="array" aca="1" ref="AX214" ca="1">IF(AND($AS214=$AS213, $CD213=""), CA213, INDEX(Monsters[Attack], $AT214))</f>
        <v>105</v>
      </c>
      <c r="AY214" s="18" cm="1">
        <f t="array" aca="1" ref="AY214" ca="1">IF(AND($AS214=$AS213, $CD213=""), CB213, INDEX(Monsters[Defense], $AT214))</f>
        <v>100</v>
      </c>
      <c r="AZ214" s="18" cm="1">
        <f t="array" aca="1" ref="AZ214" ca="1">IF(AND($AS214=$AS213, $CD213=""), CC213, INDEX(Monsters[Luck], $AT214))</f>
        <v>100</v>
      </c>
      <c r="BA214" cm="1">
        <f t="array" aca="1" ref="BA214" ca="1">IF(AT214=AT213, BA213, MATCH(INDEX(Monsters[Element], AT214), Elements, 0))</f>
        <v>1</v>
      </c>
      <c r="BB214" s="4" cm="1">
        <f t="array" aca="1" ref="BB214" ca="1">INDEX(Monsters[Chance to Use 2], AT214)</f>
        <v>0.65</v>
      </c>
      <c r="BC214" cm="1">
        <f t="array" aca="1" ref="BC214" ca="1">INDEX(Monsters[Ability 1 ID], AT214)</f>
        <v>18</v>
      </c>
      <c r="BD214" cm="1">
        <f t="array" aca="1" ref="BD214" ca="1">INDEX(Monsters[Ability 2 ID], AT214)</f>
        <v>2</v>
      </c>
      <c r="BE214" cm="1">
        <f t="array" aca="1" ref="BE214" ca="1">INDEX(Abilities[Stamina Cost], BC214)</f>
        <v>25</v>
      </c>
      <c r="BF214" cm="1">
        <f t="array" aca="1" ref="BF214" ca="1">INDEX(Abilities[Stamina Cost], BD214)</f>
        <v>3</v>
      </c>
      <c r="BG214">
        <f t="shared" ca="1" si="148"/>
        <v>2</v>
      </c>
      <c r="BH214">
        <f t="shared" ca="1" si="149"/>
        <v>3</v>
      </c>
      <c r="BI214">
        <f t="shared" ca="1" si="150"/>
        <v>25</v>
      </c>
      <c r="BJ214">
        <f t="shared" ca="1" si="151"/>
        <v>1</v>
      </c>
      <c r="BK214">
        <f t="shared" ca="1" si="152"/>
        <v>18</v>
      </c>
      <c r="BL214" s="18" cm="1">
        <f t="array" aca="1" ref="BL214" ca="1">INDEX(Abilities[Element ID], $BK214)</f>
        <v>1</v>
      </c>
      <c r="BM214" s="18" cm="1">
        <f t="array" aca="1" ref="BM214" ca="1">INDEX(Abilities[Stamina Cost], $BK214)</f>
        <v>25</v>
      </c>
      <c r="BN214" s="18" cm="1">
        <f t="array" aca="1" ref="BN214" ca="1">INDEX(Abilities[Min Damage], $BK214)</f>
        <v>22</v>
      </c>
      <c r="BO214" s="18" cm="1">
        <f t="array" aca="1" ref="BO214" ca="1">INDEX(Abilities[Max Damage], $BK214)</f>
        <v>36</v>
      </c>
      <c r="BP214" s="14">
        <f t="shared" ca="1" si="153"/>
        <v>30.455937809682414</v>
      </c>
      <c r="BQ214" t="str" cm="1">
        <f t="array" aca="1" ref="BQ214" ca="1">INDEX(Abilities[Special Effect], BK214)</f>
        <v>Unlucky</v>
      </c>
      <c r="BR214" t="b" cm="1">
        <f t="array" aca="1" ref="BR214" ca="1">RAND() &lt;INDEX(Abilities[Effect Chance], BK214)*AZ214/100</f>
        <v>1</v>
      </c>
      <c r="BS214" t="str">
        <f t="shared" ca="1" si="154"/>
        <v>Unlucky</v>
      </c>
      <c r="BT214" s="14">
        <f t="shared" ca="1" si="155"/>
        <v>30.455937809682414</v>
      </c>
      <c r="BU214" t="b">
        <f t="shared" ca="1" si="156"/>
        <v>0</v>
      </c>
      <c r="BV214" t="b">
        <f ca="1">AND(BU214, AS214=COUNTA(Parties[Opponent Party]))</f>
        <v>0</v>
      </c>
      <c r="BW214" s="14" cm="1">
        <f t="array" aca="1" ref="BW214" ca="1">INDEX(ElementMultiplier, AA214, BA214)*100/AY214</f>
        <v>1</v>
      </c>
      <c r="BX214" s="18">
        <f t="shared" ca="1" si="101"/>
        <v>13</v>
      </c>
      <c r="BY214" s="18">
        <f t="shared" ca="1" si="102"/>
        <v>19</v>
      </c>
      <c r="BZ214" s="18">
        <f t="shared" ca="1" si="157"/>
        <v>92</v>
      </c>
      <c r="CA214" s="18">
        <f t="shared" ca="1" si="158"/>
        <v>105</v>
      </c>
      <c r="CB214" s="18">
        <f t="shared" ca="1" si="159"/>
        <v>100</v>
      </c>
      <c r="CC214" s="18">
        <f t="shared" ca="1" si="160"/>
        <v>100</v>
      </c>
      <c r="CD214" t="str">
        <f t="shared" ca="1" si="161"/>
        <v/>
      </c>
    </row>
    <row r="215" spans="8:82" x14ac:dyDescent="0.25">
      <c r="H215">
        <f t="shared" ca="1" si="133"/>
        <v>2</v>
      </c>
      <c r="I215" cm="1">
        <f t="array" aca="1" ref="I215" ca="1">IF(H215=H214, I214, INDEX(Parties[Player ID], H215))</f>
        <v>8</v>
      </c>
      <c r="J215" t="str" cm="1">
        <f t="array" aca="1" ref="J215" ca="1">IF(I215=I214,J214, INDEX(Monsters[Name], I215))</f>
        <v>EFUP Gnome (Extrodinary Fantasical Ultra Pretty Gnome)</v>
      </c>
      <c r="K215" cm="1">
        <f t="array" aca="1" ref="K215" ca="1">IF(AND($H215=$H214, CD214=""), AN214, INDEX(Monsters[Health], $I215))</f>
        <v>86.5</v>
      </c>
      <c r="L215" cm="1">
        <f t="array" aca="1" ref="L215" ca="1">IF(AND($H215=$H214, $CD214=""), AO214, INDEX(Monsters[Stamina], $I215))</f>
        <v>190</v>
      </c>
      <c r="M215" s="18" cm="1">
        <f t="array" aca="1" ref="M215" ca="1">IF(AND($H215=$H214, $CD214=""), AP214, INDEX(Monsters[Attack], $I215))</f>
        <v>80</v>
      </c>
      <c r="N215" s="18" cm="1">
        <f t="array" aca="1" ref="N215" ca="1">IF(AND($H215=$H214, $CD214=""), AQ214, INDEX(Monsters[Defense], $I215))</f>
        <v>95</v>
      </c>
      <c r="O215" s="18" cm="1">
        <f t="array" aca="1" ref="O215" ca="1">IF(AND($H215=$H214, $CD214=""), AR214, INDEX(Monsters[Luck], $I215))</f>
        <v>90</v>
      </c>
      <c r="P215" cm="1">
        <f t="array" aca="1" ref="P215" ca="1">IF(I215=I214, P214, MATCH(INDEX(Monsters[Element], I215), Elements, 0))</f>
        <v>2</v>
      </c>
      <c r="Q215" s="4" cm="1">
        <f t="array" aca="1" ref="Q215" ca="1">INDEX(Monsters[Chance to Use 2], I215)</f>
        <v>0.8</v>
      </c>
      <c r="R215" cm="1">
        <f t="array" aca="1" ref="R215" ca="1">INDEX(Monsters[Ability 1 ID], I215)</f>
        <v>14</v>
      </c>
      <c r="S215" cm="1">
        <f t="array" aca="1" ref="S215" ca="1">INDEX(Monsters[Ability 2 ID], I215)</f>
        <v>11</v>
      </c>
      <c r="T215" cm="1">
        <f t="array" aca="1" ref="T215" ca="1">INDEX(Abilities[Stamina Cost], R215)</f>
        <v>20</v>
      </c>
      <c r="U215" cm="1">
        <f t="array" aca="1" ref="U215" ca="1">INDEX(Abilities[Stamina Cost], S215)</f>
        <v>10</v>
      </c>
      <c r="V215">
        <f t="shared" ca="1" si="134"/>
        <v>2</v>
      </c>
      <c r="W215">
        <f t="shared" ca="1" si="135"/>
        <v>10</v>
      </c>
      <c r="X215">
        <f t="shared" ca="1" si="136"/>
        <v>20</v>
      </c>
      <c r="Y215">
        <f t="shared" ca="1" si="137"/>
        <v>2</v>
      </c>
      <c r="Z215">
        <f t="shared" ca="1" si="138"/>
        <v>11</v>
      </c>
      <c r="AA215" s="18" cm="1">
        <f t="array" aca="1" ref="AA215" ca="1">INDEX(Abilities[Element ID], $Z215)</f>
        <v>2</v>
      </c>
      <c r="AB215" s="18" cm="1">
        <f t="array" aca="1" ref="AB215" ca="1">INDEX(Abilities[Stamina Cost], $Z215)</f>
        <v>10</v>
      </c>
      <c r="AC215" s="18" cm="1">
        <f t="array" aca="1" ref="AC215" ca="1">INDEX(Abilities[Min Damage], $Z215)</f>
        <v>10</v>
      </c>
      <c r="AD215" s="18" cm="1">
        <f t="array" aca="1" ref="AD215" ca="1">INDEX(Abilities[Max Damage], $Z215)</f>
        <v>22</v>
      </c>
      <c r="AE215" s="14">
        <f t="shared" ca="1" si="139"/>
        <v>9.1267016291605891</v>
      </c>
      <c r="AF215" t="str" cm="1">
        <f t="array" aca="1" ref="AF215" ca="1">INDEX(Abilities[Special Effect], Z215)</f>
        <v>Vampire</v>
      </c>
      <c r="AG215" t="b" cm="1">
        <f t="array" aca="1" ref="AG215" ca="1">RAND() &lt;INDEX(Abilities[Effect Chance], Z215)*O215/100</f>
        <v>1</v>
      </c>
      <c r="AH215" t="str">
        <f t="shared" ca="1" si="140"/>
        <v>Vampire</v>
      </c>
      <c r="AI215" s="14">
        <f t="shared" ca="1" si="141"/>
        <v>9.1267016291605891</v>
      </c>
      <c r="AJ215" t="b">
        <f t="shared" ca="1" si="142"/>
        <v>0</v>
      </c>
      <c r="AK215" t="b">
        <f ca="1">AND(AJ215, H215=COUNTA(Parties[Player Party]))</f>
        <v>0</v>
      </c>
      <c r="AL215" s="14" cm="1">
        <f t="array" aca="1" ref="AL215" ca="1">INDEX(ElementMultiplier, BL215, P215)*100/N215</f>
        <v>1.0526315789473684</v>
      </c>
      <c r="AM215" s="14">
        <f t="shared" ca="1" si="100"/>
        <v>12</v>
      </c>
      <c r="AN215" s="18">
        <f t="shared" ca="1" si="113"/>
        <v>79</v>
      </c>
      <c r="AO215" s="18">
        <f t="shared" ca="1" si="143"/>
        <v>180</v>
      </c>
      <c r="AP215" s="18">
        <f t="shared" ca="1" si="144"/>
        <v>80</v>
      </c>
      <c r="AQ215" s="18">
        <f t="shared" ca="1" si="145"/>
        <v>95</v>
      </c>
      <c r="AR215" s="18">
        <f t="shared" ca="1" si="146"/>
        <v>90</v>
      </c>
      <c r="AS215">
        <f t="shared" ca="1" si="147"/>
        <v>2</v>
      </c>
      <c r="AT215" cm="1">
        <f t="array" aca="1" ref="AT215" ca="1">IF(AS215=AS214, AT214, INDEX(Parties[Opponent ID], AS215))</f>
        <v>1</v>
      </c>
      <c r="AU215" t="str" cm="1">
        <f t="array" aca="1" ref="AU215" ca="1">IF(AT215=AT214,AU214, INDEX(Monsters[Name], AT215))</f>
        <v>Gnives</v>
      </c>
      <c r="AV215" cm="1">
        <f t="array" aca="1" ref="AV215" ca="1">IF(AND($AS215=$AS214, $CD214=""), BY214, INDEX(Monsters[Health], $AT215))</f>
        <v>19</v>
      </c>
      <c r="AW215" cm="1">
        <f t="array" aca="1" ref="AW215" ca="1">IF(AND($AS215=$AS214, $CD214=""), BZ214, INDEX(Monsters[Stamina], $AT215))</f>
        <v>92</v>
      </c>
      <c r="AX215" s="18" cm="1">
        <f t="array" aca="1" ref="AX215" ca="1">IF(AND($AS215=$AS214, $CD214=""), CA214, INDEX(Monsters[Attack], $AT215))</f>
        <v>105</v>
      </c>
      <c r="AY215" s="18" cm="1">
        <f t="array" aca="1" ref="AY215" ca="1">IF(AND($AS215=$AS214, $CD214=""), CB214, INDEX(Monsters[Defense], $AT215))</f>
        <v>100</v>
      </c>
      <c r="AZ215" s="18" cm="1">
        <f t="array" aca="1" ref="AZ215" ca="1">IF(AND($AS215=$AS214, $CD214=""), CC214, INDEX(Monsters[Luck], $AT215))</f>
        <v>100</v>
      </c>
      <c r="BA215" cm="1">
        <f t="array" aca="1" ref="BA215" ca="1">IF(AT215=AT214, BA214, MATCH(INDEX(Monsters[Element], AT215), Elements, 0))</f>
        <v>1</v>
      </c>
      <c r="BB215" s="4" cm="1">
        <f t="array" aca="1" ref="BB215" ca="1">INDEX(Monsters[Chance to Use 2], AT215)</f>
        <v>0.65</v>
      </c>
      <c r="BC215" cm="1">
        <f t="array" aca="1" ref="BC215" ca="1">INDEX(Monsters[Ability 1 ID], AT215)</f>
        <v>18</v>
      </c>
      <c r="BD215" cm="1">
        <f t="array" aca="1" ref="BD215" ca="1">INDEX(Monsters[Ability 2 ID], AT215)</f>
        <v>2</v>
      </c>
      <c r="BE215" cm="1">
        <f t="array" aca="1" ref="BE215" ca="1">INDEX(Abilities[Stamina Cost], BC215)</f>
        <v>25</v>
      </c>
      <c r="BF215" cm="1">
        <f t="array" aca="1" ref="BF215" ca="1">INDEX(Abilities[Stamina Cost], BD215)</f>
        <v>3</v>
      </c>
      <c r="BG215">
        <f t="shared" ca="1" si="148"/>
        <v>2</v>
      </c>
      <c r="BH215">
        <f t="shared" ca="1" si="149"/>
        <v>3</v>
      </c>
      <c r="BI215">
        <f t="shared" ca="1" si="150"/>
        <v>25</v>
      </c>
      <c r="BJ215">
        <f t="shared" ca="1" si="151"/>
        <v>2</v>
      </c>
      <c r="BK215">
        <f t="shared" ca="1" si="152"/>
        <v>2</v>
      </c>
      <c r="BL215" s="18" cm="1">
        <f t="array" aca="1" ref="BL215" ca="1">INDEX(Abilities[Element ID], $BK215)</f>
        <v>1</v>
      </c>
      <c r="BM215" s="18" cm="1">
        <f t="array" aca="1" ref="BM215" ca="1">INDEX(Abilities[Stamina Cost], $BK215)</f>
        <v>3</v>
      </c>
      <c r="BN215" s="18" cm="1">
        <f t="array" aca="1" ref="BN215" ca="1">INDEX(Abilities[Min Damage], $BK215)</f>
        <v>8</v>
      </c>
      <c r="BO215" s="18" cm="1">
        <f t="array" aca="1" ref="BO215" ca="1">INDEX(Abilities[Max Damage], $BK215)</f>
        <v>13</v>
      </c>
      <c r="BP215" s="14">
        <f t="shared" ca="1" si="153"/>
        <v>11.899980556705611</v>
      </c>
      <c r="BQ215" t="str" cm="1">
        <f t="array" aca="1" ref="BQ215" ca="1">INDEX(Abilities[Special Effect], BK215)</f>
        <v>Sunder</v>
      </c>
      <c r="BR215" t="b" cm="1">
        <f t="array" aca="1" ref="BR215" ca="1">RAND() &lt;INDEX(Abilities[Effect Chance], BK215)*AZ215/100</f>
        <v>0</v>
      </c>
      <c r="BS215" t="str">
        <f t="shared" ca="1" si="154"/>
        <v/>
      </c>
      <c r="BT215" s="14">
        <f t="shared" ca="1" si="155"/>
        <v>11.899980556705611</v>
      </c>
      <c r="BU215" t="b">
        <f t="shared" ca="1" si="156"/>
        <v>0</v>
      </c>
      <c r="BV215" t="b">
        <f ca="1">AND(BU215, AS215=COUNTA(Parties[Opponent Party]))</f>
        <v>0</v>
      </c>
      <c r="BW215" s="14" cm="1">
        <f t="array" aca="1" ref="BW215" ca="1">INDEX(ElementMultiplier, AA215, BA215)*100/AY215</f>
        <v>1</v>
      </c>
      <c r="BX215" s="18">
        <f t="shared" ca="1" si="101"/>
        <v>9</v>
      </c>
      <c r="BY215" s="18">
        <f t="shared" ca="1" si="102"/>
        <v>10</v>
      </c>
      <c r="BZ215" s="18">
        <f t="shared" ca="1" si="157"/>
        <v>89</v>
      </c>
      <c r="CA215" s="18">
        <f t="shared" ca="1" si="158"/>
        <v>105</v>
      </c>
      <c r="CB215" s="18">
        <f t="shared" ca="1" si="159"/>
        <v>100</v>
      </c>
      <c r="CC215" s="18">
        <f t="shared" ca="1" si="160"/>
        <v>100</v>
      </c>
      <c r="CD215" t="str">
        <f t="shared" ca="1" si="161"/>
        <v/>
      </c>
    </row>
    <row r="216" spans="8:82" x14ac:dyDescent="0.25">
      <c r="H216">
        <f t="shared" ca="1" si="133"/>
        <v>2</v>
      </c>
      <c r="I216" cm="1">
        <f t="array" aca="1" ref="I216" ca="1">IF(H216=H215, I215, INDEX(Parties[Player ID], H216))</f>
        <v>8</v>
      </c>
      <c r="J216" t="str" cm="1">
        <f t="array" aca="1" ref="J216" ca="1">IF(I216=I215,J215, INDEX(Monsters[Name], I216))</f>
        <v>EFUP Gnome (Extrodinary Fantasical Ultra Pretty Gnome)</v>
      </c>
      <c r="K216" cm="1">
        <f t="array" aca="1" ref="K216" ca="1">IF(AND($H216=$H215, CD215=""), AN215, INDEX(Monsters[Health], $I216))</f>
        <v>79</v>
      </c>
      <c r="L216" cm="1">
        <f t="array" aca="1" ref="L216" ca="1">IF(AND($H216=$H215, $CD215=""), AO215, INDEX(Monsters[Stamina], $I216))</f>
        <v>180</v>
      </c>
      <c r="M216" s="18" cm="1">
        <f t="array" aca="1" ref="M216" ca="1">IF(AND($H216=$H215, $CD215=""), AP215, INDEX(Monsters[Attack], $I216))</f>
        <v>80</v>
      </c>
      <c r="N216" s="18" cm="1">
        <f t="array" aca="1" ref="N216" ca="1">IF(AND($H216=$H215, $CD215=""), AQ215, INDEX(Monsters[Defense], $I216))</f>
        <v>95</v>
      </c>
      <c r="O216" s="18" cm="1">
        <f t="array" aca="1" ref="O216" ca="1">IF(AND($H216=$H215, $CD215=""), AR215, INDEX(Monsters[Luck], $I216))</f>
        <v>90</v>
      </c>
      <c r="P216" cm="1">
        <f t="array" aca="1" ref="P216" ca="1">IF(I216=I215, P215, MATCH(INDEX(Monsters[Element], I216), Elements, 0))</f>
        <v>2</v>
      </c>
      <c r="Q216" s="4" cm="1">
        <f t="array" aca="1" ref="Q216" ca="1">INDEX(Monsters[Chance to Use 2], I216)</f>
        <v>0.8</v>
      </c>
      <c r="R216" cm="1">
        <f t="array" aca="1" ref="R216" ca="1">INDEX(Monsters[Ability 1 ID], I216)</f>
        <v>14</v>
      </c>
      <c r="S216" cm="1">
        <f t="array" aca="1" ref="S216" ca="1">INDEX(Monsters[Ability 2 ID], I216)</f>
        <v>11</v>
      </c>
      <c r="T216" cm="1">
        <f t="array" aca="1" ref="T216" ca="1">INDEX(Abilities[Stamina Cost], R216)</f>
        <v>20</v>
      </c>
      <c r="U216" cm="1">
        <f t="array" aca="1" ref="U216" ca="1">INDEX(Abilities[Stamina Cost], S216)</f>
        <v>10</v>
      </c>
      <c r="V216">
        <f t="shared" ca="1" si="134"/>
        <v>2</v>
      </c>
      <c r="W216">
        <f t="shared" ca="1" si="135"/>
        <v>10</v>
      </c>
      <c r="X216">
        <f t="shared" ca="1" si="136"/>
        <v>20</v>
      </c>
      <c r="Y216">
        <f t="shared" ca="1" si="137"/>
        <v>2</v>
      </c>
      <c r="Z216">
        <f t="shared" ca="1" si="138"/>
        <v>11</v>
      </c>
      <c r="AA216" s="18" cm="1">
        <f t="array" aca="1" ref="AA216" ca="1">INDEX(Abilities[Element ID], $Z216)</f>
        <v>2</v>
      </c>
      <c r="AB216" s="18" cm="1">
        <f t="array" aca="1" ref="AB216" ca="1">INDEX(Abilities[Stamina Cost], $Z216)</f>
        <v>10</v>
      </c>
      <c r="AC216" s="18" cm="1">
        <f t="array" aca="1" ref="AC216" ca="1">INDEX(Abilities[Min Damage], $Z216)</f>
        <v>10</v>
      </c>
      <c r="AD216" s="18" cm="1">
        <f t="array" aca="1" ref="AD216" ca="1">INDEX(Abilities[Max Damage], $Z216)</f>
        <v>22</v>
      </c>
      <c r="AE216" s="14">
        <f t="shared" ca="1" si="139"/>
        <v>14.327015470729579</v>
      </c>
      <c r="AF216" t="str" cm="1">
        <f t="array" aca="1" ref="AF216" ca="1">INDEX(Abilities[Special Effect], Z216)</f>
        <v>Vampire</v>
      </c>
      <c r="AG216" t="b" cm="1">
        <f t="array" aca="1" ref="AG216" ca="1">RAND() &lt;INDEX(Abilities[Effect Chance], Z216)*O216/100</f>
        <v>1</v>
      </c>
      <c r="AH216" t="str">
        <f t="shared" ca="1" si="140"/>
        <v>Vampire</v>
      </c>
      <c r="AI216" s="14">
        <f t="shared" ca="1" si="141"/>
        <v>14.327015470729579</v>
      </c>
      <c r="AJ216" t="b">
        <f t="shared" ca="1" si="142"/>
        <v>0</v>
      </c>
      <c r="AK216" t="b">
        <f ca="1">AND(AJ216, H216=COUNTA(Parties[Player Party]))</f>
        <v>0</v>
      </c>
      <c r="AL216" s="14" cm="1">
        <f t="array" aca="1" ref="AL216" ca="1">INDEX(ElementMultiplier, BL216, P216)*100/N216</f>
        <v>1.0526315789473684</v>
      </c>
      <c r="AM216" s="14">
        <f t="shared" ca="1" si="100"/>
        <v>10</v>
      </c>
      <c r="AN216" s="18">
        <f t="shared" ca="1" si="113"/>
        <v>76</v>
      </c>
      <c r="AO216" s="18">
        <f t="shared" ca="1" si="143"/>
        <v>170</v>
      </c>
      <c r="AP216" s="18">
        <f t="shared" ca="1" si="144"/>
        <v>80</v>
      </c>
      <c r="AQ216" s="18">
        <f t="shared" ca="1" si="145"/>
        <v>86</v>
      </c>
      <c r="AR216" s="18">
        <f t="shared" ca="1" si="146"/>
        <v>90</v>
      </c>
      <c r="AS216">
        <f t="shared" ca="1" si="147"/>
        <v>2</v>
      </c>
      <c r="AT216" cm="1">
        <f t="array" aca="1" ref="AT216" ca="1">IF(AS216=AS215, AT215, INDEX(Parties[Opponent ID], AS216))</f>
        <v>1</v>
      </c>
      <c r="AU216" t="str" cm="1">
        <f t="array" aca="1" ref="AU216" ca="1">IF(AT216=AT215,AU215, INDEX(Monsters[Name], AT216))</f>
        <v>Gnives</v>
      </c>
      <c r="AV216" cm="1">
        <f t="array" aca="1" ref="AV216" ca="1">IF(AND($AS216=$AS215, $CD215=""), BY215, INDEX(Monsters[Health], $AT216))</f>
        <v>10</v>
      </c>
      <c r="AW216" cm="1">
        <f t="array" aca="1" ref="AW216" ca="1">IF(AND($AS216=$AS215, $CD215=""), BZ215, INDEX(Monsters[Stamina], $AT216))</f>
        <v>89</v>
      </c>
      <c r="AX216" s="18" cm="1">
        <f t="array" aca="1" ref="AX216" ca="1">IF(AND($AS216=$AS215, $CD215=""), CA215, INDEX(Monsters[Attack], $AT216))</f>
        <v>105</v>
      </c>
      <c r="AY216" s="18" cm="1">
        <f t="array" aca="1" ref="AY216" ca="1">IF(AND($AS216=$AS215, $CD215=""), CB215, INDEX(Monsters[Defense], $AT216))</f>
        <v>100</v>
      </c>
      <c r="AZ216" s="18" cm="1">
        <f t="array" aca="1" ref="AZ216" ca="1">IF(AND($AS216=$AS215, $CD215=""), CC215, INDEX(Monsters[Luck], $AT216))</f>
        <v>100</v>
      </c>
      <c r="BA216" cm="1">
        <f t="array" aca="1" ref="BA216" ca="1">IF(AT216=AT215, BA215, MATCH(INDEX(Monsters[Element], AT216), Elements, 0))</f>
        <v>1</v>
      </c>
      <c r="BB216" s="4" cm="1">
        <f t="array" aca="1" ref="BB216" ca="1">INDEX(Monsters[Chance to Use 2], AT216)</f>
        <v>0.65</v>
      </c>
      <c r="BC216" cm="1">
        <f t="array" aca="1" ref="BC216" ca="1">INDEX(Monsters[Ability 1 ID], AT216)</f>
        <v>18</v>
      </c>
      <c r="BD216" cm="1">
        <f t="array" aca="1" ref="BD216" ca="1">INDEX(Monsters[Ability 2 ID], AT216)</f>
        <v>2</v>
      </c>
      <c r="BE216" cm="1">
        <f t="array" aca="1" ref="BE216" ca="1">INDEX(Abilities[Stamina Cost], BC216)</f>
        <v>25</v>
      </c>
      <c r="BF216" cm="1">
        <f t="array" aca="1" ref="BF216" ca="1">INDEX(Abilities[Stamina Cost], BD216)</f>
        <v>3</v>
      </c>
      <c r="BG216">
        <f t="shared" ca="1" si="148"/>
        <v>2</v>
      </c>
      <c r="BH216">
        <f t="shared" ca="1" si="149"/>
        <v>3</v>
      </c>
      <c r="BI216">
        <f t="shared" ca="1" si="150"/>
        <v>25</v>
      </c>
      <c r="BJ216">
        <f t="shared" ca="1" si="151"/>
        <v>2</v>
      </c>
      <c r="BK216">
        <f t="shared" ca="1" si="152"/>
        <v>2</v>
      </c>
      <c r="BL216" s="18" cm="1">
        <f t="array" aca="1" ref="BL216" ca="1">INDEX(Abilities[Element ID], $BK216)</f>
        <v>1</v>
      </c>
      <c r="BM216" s="18" cm="1">
        <f t="array" aca="1" ref="BM216" ca="1">INDEX(Abilities[Stamina Cost], $BK216)</f>
        <v>3</v>
      </c>
      <c r="BN216" s="18" cm="1">
        <f t="array" aca="1" ref="BN216" ca="1">INDEX(Abilities[Min Damage], $BK216)</f>
        <v>8</v>
      </c>
      <c r="BO216" s="18" cm="1">
        <f t="array" aca="1" ref="BO216" ca="1">INDEX(Abilities[Max Damage], $BK216)</f>
        <v>13</v>
      </c>
      <c r="BP216" s="14">
        <f t="shared" ca="1" si="153"/>
        <v>10.211268075512049</v>
      </c>
      <c r="BQ216" t="str" cm="1">
        <f t="array" aca="1" ref="BQ216" ca="1">INDEX(Abilities[Special Effect], BK216)</f>
        <v>Sunder</v>
      </c>
      <c r="BR216" t="b" cm="1">
        <f t="array" aca="1" ref="BR216" ca="1">RAND() &lt;INDEX(Abilities[Effect Chance], BK216)*AZ216/100</f>
        <v>1</v>
      </c>
      <c r="BS216" t="str">
        <f t="shared" ca="1" si="154"/>
        <v>Sunder</v>
      </c>
      <c r="BT216" s="14">
        <f t="shared" ca="1" si="155"/>
        <v>10.211268075512049</v>
      </c>
      <c r="BU216" t="b">
        <f t="shared" ca="1" si="156"/>
        <v>1</v>
      </c>
      <c r="BV216" t="b">
        <f ca="1">AND(BU216, AS216=COUNTA(Parties[Opponent Party]))</f>
        <v>0</v>
      </c>
      <c r="BW216" s="14" cm="1">
        <f t="array" aca="1" ref="BW216" ca="1">INDEX(ElementMultiplier, AA216, BA216)*100/AY216</f>
        <v>1</v>
      </c>
      <c r="BX216" s="18">
        <f t="shared" ca="1" si="101"/>
        <v>14</v>
      </c>
      <c r="BY216" s="18">
        <f t="shared" ca="1" si="102"/>
        <v>0</v>
      </c>
      <c r="BZ216" s="18">
        <f t="shared" ca="1" si="157"/>
        <v>86</v>
      </c>
      <c r="CA216" s="18">
        <f t="shared" ca="1" si="158"/>
        <v>105</v>
      </c>
      <c r="CB216" s="18">
        <f t="shared" ca="1" si="159"/>
        <v>100</v>
      </c>
      <c r="CC216" s="18">
        <f t="shared" ca="1" si="160"/>
        <v>100</v>
      </c>
      <c r="CD216" t="str">
        <f t="shared" ca="1" si="161"/>
        <v/>
      </c>
    </row>
    <row r="217" spans="8:82" x14ac:dyDescent="0.25">
      <c r="H217">
        <f t="shared" ca="1" si="133"/>
        <v>2</v>
      </c>
      <c r="I217" cm="1">
        <f t="array" aca="1" ref="I217" ca="1">IF(H217=H216, I216, INDEX(Parties[Player ID], H217))</f>
        <v>8</v>
      </c>
      <c r="J217" t="str" cm="1">
        <f t="array" aca="1" ref="J217" ca="1">IF(I217=I216,J216, INDEX(Monsters[Name], I217))</f>
        <v>EFUP Gnome (Extrodinary Fantasical Ultra Pretty Gnome)</v>
      </c>
      <c r="K217" cm="1">
        <f t="array" aca="1" ref="K217" ca="1">IF(AND($H217=$H216, CD216=""), AN216, INDEX(Monsters[Health], $I217))</f>
        <v>76</v>
      </c>
      <c r="L217" cm="1">
        <f t="array" aca="1" ref="L217" ca="1">IF(AND($H217=$H216, $CD216=""), AO216, INDEX(Monsters[Stamina], $I217))</f>
        <v>170</v>
      </c>
      <c r="M217" s="18" cm="1">
        <f t="array" aca="1" ref="M217" ca="1">IF(AND($H217=$H216, $CD216=""), AP216, INDEX(Monsters[Attack], $I217))</f>
        <v>80</v>
      </c>
      <c r="N217" s="18" cm="1">
        <f t="array" aca="1" ref="N217" ca="1">IF(AND($H217=$H216, $CD216=""), AQ216, INDEX(Monsters[Defense], $I217))</f>
        <v>86</v>
      </c>
      <c r="O217" s="18" cm="1">
        <f t="array" aca="1" ref="O217" ca="1">IF(AND($H217=$H216, $CD216=""), AR216, INDEX(Monsters[Luck], $I217))</f>
        <v>90</v>
      </c>
      <c r="P217" cm="1">
        <f t="array" aca="1" ref="P217" ca="1">IF(I217=I216, P216, MATCH(INDEX(Monsters[Element], I217), Elements, 0))</f>
        <v>2</v>
      </c>
      <c r="Q217" s="4" cm="1">
        <f t="array" aca="1" ref="Q217" ca="1">INDEX(Monsters[Chance to Use 2], I217)</f>
        <v>0.8</v>
      </c>
      <c r="R217" cm="1">
        <f t="array" aca="1" ref="R217" ca="1">INDEX(Monsters[Ability 1 ID], I217)</f>
        <v>14</v>
      </c>
      <c r="S217" cm="1">
        <f t="array" aca="1" ref="S217" ca="1">INDEX(Monsters[Ability 2 ID], I217)</f>
        <v>11</v>
      </c>
      <c r="T217" cm="1">
        <f t="array" aca="1" ref="T217" ca="1">INDEX(Abilities[Stamina Cost], R217)</f>
        <v>20</v>
      </c>
      <c r="U217" cm="1">
        <f t="array" aca="1" ref="U217" ca="1">INDEX(Abilities[Stamina Cost], S217)</f>
        <v>10</v>
      </c>
      <c r="V217">
        <f t="shared" ca="1" si="134"/>
        <v>2</v>
      </c>
      <c r="W217">
        <f t="shared" ca="1" si="135"/>
        <v>10</v>
      </c>
      <c r="X217">
        <f t="shared" ca="1" si="136"/>
        <v>20</v>
      </c>
      <c r="Y217">
        <f t="shared" ca="1" si="137"/>
        <v>2</v>
      </c>
      <c r="Z217">
        <f t="shared" ca="1" si="138"/>
        <v>11</v>
      </c>
      <c r="AA217" s="18" cm="1">
        <f t="array" aca="1" ref="AA217" ca="1">INDEX(Abilities[Element ID], $Z217)</f>
        <v>2</v>
      </c>
      <c r="AB217" s="18" cm="1">
        <f t="array" aca="1" ref="AB217" ca="1">INDEX(Abilities[Stamina Cost], $Z217)</f>
        <v>10</v>
      </c>
      <c r="AC217" s="18" cm="1">
        <f t="array" aca="1" ref="AC217" ca="1">INDEX(Abilities[Min Damage], $Z217)</f>
        <v>10</v>
      </c>
      <c r="AD217" s="18" cm="1">
        <f t="array" aca="1" ref="AD217" ca="1">INDEX(Abilities[Max Damage], $Z217)</f>
        <v>22</v>
      </c>
      <c r="AE217" s="14">
        <f t="shared" ca="1" si="139"/>
        <v>12.225488789679996</v>
      </c>
      <c r="AF217" t="str" cm="1">
        <f t="array" aca="1" ref="AF217" ca="1">INDEX(Abilities[Special Effect], Z217)</f>
        <v>Vampire</v>
      </c>
      <c r="AG217" t="b" cm="1">
        <f t="array" aca="1" ref="AG217" ca="1">RAND() &lt;INDEX(Abilities[Effect Chance], Z217)*O217/100</f>
        <v>1</v>
      </c>
      <c r="AH217" t="str">
        <f t="shared" ca="1" si="140"/>
        <v>Vampire</v>
      </c>
      <c r="AI217" s="14">
        <f t="shared" ca="1" si="141"/>
        <v>12.225488789679996</v>
      </c>
      <c r="AJ217" t="b">
        <f t="shared" ca="1" si="142"/>
        <v>0</v>
      </c>
      <c r="AK217" t="b">
        <f ca="1">AND(AJ217, H217=COUNTA(Parties[Player Party]))</f>
        <v>0</v>
      </c>
      <c r="AL217" s="14" cm="1">
        <f t="array" aca="1" ref="AL217" ca="1">INDEX(ElementMultiplier, BL217, P217)*100/N217</f>
        <v>2.3255813953488373</v>
      </c>
      <c r="AM217" s="14">
        <f t="shared" ca="1" si="100"/>
        <v>19</v>
      </c>
      <c r="AN217" s="18">
        <f t="shared" ca="1" si="113"/>
        <v>66.5</v>
      </c>
      <c r="AO217" s="18">
        <f t="shared" ca="1" si="143"/>
        <v>160</v>
      </c>
      <c r="AP217" s="18">
        <f t="shared" ca="1" si="144"/>
        <v>80</v>
      </c>
      <c r="AQ217" s="18">
        <f t="shared" ca="1" si="145"/>
        <v>86</v>
      </c>
      <c r="AR217" s="18">
        <f t="shared" ca="1" si="146"/>
        <v>90</v>
      </c>
      <c r="AS217">
        <f t="shared" ca="1" si="147"/>
        <v>3</v>
      </c>
      <c r="AT217" cm="1">
        <f t="array" aca="1" ref="AT217" ca="1">IF(AS217=AS216, AT216, INDEX(Parties[Opponent ID], AS217))</f>
        <v>11</v>
      </c>
      <c r="AU217" t="str" cm="1">
        <f t="array" aca="1" ref="AU217" ca="1">IF(AT217=AT216,AU216, INDEX(Monsters[Name], AT217))</f>
        <v>Gneaver</v>
      </c>
      <c r="AV217" cm="1">
        <f t="array" aca="1" ref="AV217" ca="1">IF(AND($AS217=$AS216, $CD216=""), BY216, INDEX(Monsters[Health], $AT217))</f>
        <v>120</v>
      </c>
      <c r="AW217" cm="1">
        <f t="array" aca="1" ref="AW217" ca="1">IF(AND($AS217=$AS216, $CD216=""), BZ216, INDEX(Monsters[Stamina], $AT217))</f>
        <v>107</v>
      </c>
      <c r="AX217" s="18" cm="1">
        <f t="array" aca="1" ref="AX217" ca="1">IF(AND($AS217=$AS216, $CD216=""), CA216, INDEX(Monsters[Attack], $AT217))</f>
        <v>110</v>
      </c>
      <c r="AY217" s="18" cm="1">
        <f t="array" aca="1" ref="AY217" ca="1">IF(AND($AS217=$AS216, $CD216=""), CB216, INDEX(Monsters[Defense], $AT217))</f>
        <v>80</v>
      </c>
      <c r="AZ217" s="18" cm="1">
        <f t="array" aca="1" ref="AZ217" ca="1">IF(AND($AS217=$AS216, $CD216=""), CC216, INDEX(Monsters[Luck], $AT217))</f>
        <v>100</v>
      </c>
      <c r="BA217" cm="1">
        <f t="array" aca="1" ref="BA217" ca="1">IF(AT217=AT216, BA216, MATCH(INDEX(Monsters[Element], AT217), Elements, 0))</f>
        <v>4</v>
      </c>
      <c r="BB217" s="4" cm="1">
        <f t="array" aca="1" ref="BB217" ca="1">INDEX(Monsters[Chance to Use 2], AT217)</f>
        <v>0.25</v>
      </c>
      <c r="BC217" cm="1">
        <f t="array" aca="1" ref="BC217" ca="1">INDEX(Monsters[Ability 1 ID], AT217)</f>
        <v>1</v>
      </c>
      <c r="BD217" cm="1">
        <f t="array" aca="1" ref="BD217" ca="1">INDEX(Monsters[Ability 2 ID], AT217)</f>
        <v>2</v>
      </c>
      <c r="BE217" cm="1">
        <f t="array" aca="1" ref="BE217" ca="1">INDEX(Abilities[Stamina Cost], BC217)</f>
        <v>5</v>
      </c>
      <c r="BF217" cm="1">
        <f t="array" aca="1" ref="BF217" ca="1">INDEX(Abilities[Stamina Cost], BD217)</f>
        <v>3</v>
      </c>
      <c r="BG217">
        <f t="shared" ca="1" si="148"/>
        <v>2</v>
      </c>
      <c r="BH217">
        <f t="shared" ca="1" si="149"/>
        <v>3</v>
      </c>
      <c r="BI217">
        <f t="shared" ca="1" si="150"/>
        <v>5</v>
      </c>
      <c r="BJ217">
        <f t="shared" ca="1" si="151"/>
        <v>1</v>
      </c>
      <c r="BK217">
        <f t="shared" ca="1" si="152"/>
        <v>1</v>
      </c>
      <c r="BL217" s="18" cm="1">
        <f t="array" aca="1" ref="BL217" ca="1">INDEX(Abilities[Element ID], $BK217)</f>
        <v>4</v>
      </c>
      <c r="BM217" s="18" cm="1">
        <f t="array" aca="1" ref="BM217" ca="1">INDEX(Abilities[Stamina Cost], $BK217)</f>
        <v>5</v>
      </c>
      <c r="BN217" s="18" cm="1">
        <f t="array" aca="1" ref="BN217" ca="1">INDEX(Abilities[Min Damage], $BK217)</f>
        <v>12</v>
      </c>
      <c r="BO217" s="18" cm="1">
        <f t="array" aca="1" ref="BO217" ca="1">INDEX(Abilities[Max Damage], $BK217)</f>
        <v>18</v>
      </c>
      <c r="BP217" s="14">
        <f t="shared" ca="1" si="153"/>
        <v>18.68217465560334</v>
      </c>
      <c r="BQ217" t="str" cm="1">
        <f t="array" aca="1" ref="BQ217" ca="1">INDEX(Abilities[Special Effect], BK217)</f>
        <v>Vampire</v>
      </c>
      <c r="BR217" t="b" cm="1">
        <f t="array" aca="1" ref="BR217" ca="1">RAND() &lt;INDEX(Abilities[Effect Chance], BK217)*AZ217/100</f>
        <v>1</v>
      </c>
      <c r="BS217" t="str">
        <f t="shared" ca="1" si="154"/>
        <v>Vampire</v>
      </c>
      <c r="BT217" s="14">
        <f t="shared" ca="1" si="155"/>
        <v>18.68217465560334</v>
      </c>
      <c r="BU217" t="b">
        <f t="shared" ca="1" si="156"/>
        <v>0</v>
      </c>
      <c r="BV217" t="b">
        <f ca="1">AND(BU217, AS217=COUNTA(Parties[Opponent Party]))</f>
        <v>0</v>
      </c>
      <c r="BW217" s="14" cm="1">
        <f t="array" aca="1" ref="BW217" ca="1">INDEX(ElementMultiplier, AA217, BA217)*100/AY217</f>
        <v>1.5625</v>
      </c>
      <c r="BX217" s="18">
        <f t="shared" ca="1" si="101"/>
        <v>19</v>
      </c>
      <c r="BY217" s="18">
        <f t="shared" ca="1" si="102"/>
        <v>110.5</v>
      </c>
      <c r="BZ217" s="18">
        <f t="shared" ca="1" si="157"/>
        <v>102</v>
      </c>
      <c r="CA217" s="18">
        <f t="shared" ca="1" si="158"/>
        <v>110</v>
      </c>
      <c r="CB217" s="18">
        <f t="shared" ca="1" si="159"/>
        <v>80</v>
      </c>
      <c r="CC217" s="18">
        <f t="shared" ca="1" si="160"/>
        <v>100</v>
      </c>
      <c r="CD217" t="str">
        <f t="shared" ca="1" si="161"/>
        <v/>
      </c>
    </row>
    <row r="218" spans="8:82" x14ac:dyDescent="0.25">
      <c r="H218">
        <f t="shared" ca="1" si="133"/>
        <v>2</v>
      </c>
      <c r="I218" cm="1">
        <f t="array" aca="1" ref="I218" ca="1">IF(H218=H217, I217, INDEX(Parties[Player ID], H218))</f>
        <v>8</v>
      </c>
      <c r="J218" t="str" cm="1">
        <f t="array" aca="1" ref="J218" ca="1">IF(I218=I217,J217, INDEX(Monsters[Name], I218))</f>
        <v>EFUP Gnome (Extrodinary Fantasical Ultra Pretty Gnome)</v>
      </c>
      <c r="K218" cm="1">
        <f t="array" aca="1" ref="K218" ca="1">IF(AND($H218=$H217, CD217=""), AN217, INDEX(Monsters[Health], $I218))</f>
        <v>66.5</v>
      </c>
      <c r="L218" cm="1">
        <f t="array" aca="1" ref="L218" ca="1">IF(AND($H218=$H217, $CD217=""), AO217, INDEX(Monsters[Stamina], $I218))</f>
        <v>160</v>
      </c>
      <c r="M218" s="18" cm="1">
        <f t="array" aca="1" ref="M218" ca="1">IF(AND($H218=$H217, $CD217=""), AP217, INDEX(Monsters[Attack], $I218))</f>
        <v>80</v>
      </c>
      <c r="N218" s="18" cm="1">
        <f t="array" aca="1" ref="N218" ca="1">IF(AND($H218=$H217, $CD217=""), AQ217, INDEX(Monsters[Defense], $I218))</f>
        <v>86</v>
      </c>
      <c r="O218" s="18" cm="1">
        <f t="array" aca="1" ref="O218" ca="1">IF(AND($H218=$H217, $CD217=""), AR217, INDEX(Monsters[Luck], $I218))</f>
        <v>90</v>
      </c>
      <c r="P218" cm="1">
        <f t="array" aca="1" ref="P218" ca="1">IF(I218=I217, P217, MATCH(INDEX(Monsters[Element], I218), Elements, 0))</f>
        <v>2</v>
      </c>
      <c r="Q218" s="4" cm="1">
        <f t="array" aca="1" ref="Q218" ca="1">INDEX(Monsters[Chance to Use 2], I218)</f>
        <v>0.8</v>
      </c>
      <c r="R218" cm="1">
        <f t="array" aca="1" ref="R218" ca="1">INDEX(Monsters[Ability 1 ID], I218)</f>
        <v>14</v>
      </c>
      <c r="S218" cm="1">
        <f t="array" aca="1" ref="S218" ca="1">INDEX(Monsters[Ability 2 ID], I218)</f>
        <v>11</v>
      </c>
      <c r="T218" cm="1">
        <f t="array" aca="1" ref="T218" ca="1">INDEX(Abilities[Stamina Cost], R218)</f>
        <v>20</v>
      </c>
      <c r="U218" cm="1">
        <f t="array" aca="1" ref="U218" ca="1">INDEX(Abilities[Stamina Cost], S218)</f>
        <v>10</v>
      </c>
      <c r="V218">
        <f t="shared" ca="1" si="134"/>
        <v>2</v>
      </c>
      <c r="W218">
        <f t="shared" ca="1" si="135"/>
        <v>10</v>
      </c>
      <c r="X218">
        <f t="shared" ca="1" si="136"/>
        <v>20</v>
      </c>
      <c r="Y218">
        <f t="shared" ca="1" si="137"/>
        <v>2</v>
      </c>
      <c r="Z218">
        <f t="shared" ca="1" si="138"/>
        <v>11</v>
      </c>
      <c r="AA218" s="18" cm="1">
        <f t="array" aca="1" ref="AA218" ca="1">INDEX(Abilities[Element ID], $Z218)</f>
        <v>2</v>
      </c>
      <c r="AB218" s="18" cm="1">
        <f t="array" aca="1" ref="AB218" ca="1">INDEX(Abilities[Stamina Cost], $Z218)</f>
        <v>10</v>
      </c>
      <c r="AC218" s="18" cm="1">
        <f t="array" aca="1" ref="AC218" ca="1">INDEX(Abilities[Min Damage], $Z218)</f>
        <v>10</v>
      </c>
      <c r="AD218" s="18" cm="1">
        <f t="array" aca="1" ref="AD218" ca="1">INDEX(Abilities[Max Damage], $Z218)</f>
        <v>22</v>
      </c>
      <c r="AE218" s="14">
        <f t="shared" ca="1" si="139"/>
        <v>11.88376720182033</v>
      </c>
      <c r="AF218" t="str" cm="1">
        <f t="array" aca="1" ref="AF218" ca="1">INDEX(Abilities[Special Effect], Z218)</f>
        <v>Vampire</v>
      </c>
      <c r="AG218" t="b" cm="1">
        <f t="array" aca="1" ref="AG218" ca="1">RAND() &lt;INDEX(Abilities[Effect Chance], Z218)*O218/100</f>
        <v>1</v>
      </c>
      <c r="AH218" t="str">
        <f t="shared" ca="1" si="140"/>
        <v>Vampire</v>
      </c>
      <c r="AI218" s="14">
        <f t="shared" ca="1" si="141"/>
        <v>11.88376720182033</v>
      </c>
      <c r="AJ218" t="b">
        <f t="shared" ca="1" si="142"/>
        <v>0</v>
      </c>
      <c r="AK218" t="b">
        <f ca="1">AND(AJ218, H218=COUNTA(Parties[Player Party]))</f>
        <v>0</v>
      </c>
      <c r="AL218" s="14" cm="1">
        <f t="array" aca="1" ref="AL218" ca="1">INDEX(ElementMultiplier, BL218, P218)*100/N218</f>
        <v>2.3255813953488373</v>
      </c>
      <c r="AM218" s="14">
        <f t="shared" ca="1" si="100"/>
        <v>19</v>
      </c>
      <c r="AN218" s="18">
        <f t="shared" ca="1" si="113"/>
        <v>57</v>
      </c>
      <c r="AO218" s="18">
        <f t="shared" ca="1" si="143"/>
        <v>150</v>
      </c>
      <c r="AP218" s="18">
        <f t="shared" ca="1" si="144"/>
        <v>80</v>
      </c>
      <c r="AQ218" s="18">
        <f t="shared" ca="1" si="145"/>
        <v>86</v>
      </c>
      <c r="AR218" s="18">
        <f t="shared" ca="1" si="146"/>
        <v>90</v>
      </c>
      <c r="AS218">
        <f t="shared" ca="1" si="147"/>
        <v>3</v>
      </c>
      <c r="AT218" cm="1">
        <f t="array" aca="1" ref="AT218" ca="1">IF(AS218=AS217, AT217, INDEX(Parties[Opponent ID], AS218))</f>
        <v>11</v>
      </c>
      <c r="AU218" t="str" cm="1">
        <f t="array" aca="1" ref="AU218" ca="1">IF(AT218=AT217,AU217, INDEX(Monsters[Name], AT218))</f>
        <v>Gneaver</v>
      </c>
      <c r="AV218" cm="1">
        <f t="array" aca="1" ref="AV218" ca="1">IF(AND($AS218=$AS217, $CD217=""), BY217, INDEX(Monsters[Health], $AT218))</f>
        <v>110.5</v>
      </c>
      <c r="AW218" cm="1">
        <f t="array" aca="1" ref="AW218" ca="1">IF(AND($AS218=$AS217, $CD217=""), BZ217, INDEX(Monsters[Stamina], $AT218))</f>
        <v>102</v>
      </c>
      <c r="AX218" s="18" cm="1">
        <f t="array" aca="1" ref="AX218" ca="1">IF(AND($AS218=$AS217, $CD217=""), CA217, INDEX(Monsters[Attack], $AT218))</f>
        <v>110</v>
      </c>
      <c r="AY218" s="18" cm="1">
        <f t="array" aca="1" ref="AY218" ca="1">IF(AND($AS218=$AS217, $CD217=""), CB217, INDEX(Monsters[Defense], $AT218))</f>
        <v>80</v>
      </c>
      <c r="AZ218" s="18" cm="1">
        <f t="array" aca="1" ref="AZ218" ca="1">IF(AND($AS218=$AS217, $CD217=""), CC217, INDEX(Monsters[Luck], $AT218))</f>
        <v>100</v>
      </c>
      <c r="BA218" cm="1">
        <f t="array" aca="1" ref="BA218" ca="1">IF(AT218=AT217, BA217, MATCH(INDEX(Monsters[Element], AT218), Elements, 0))</f>
        <v>4</v>
      </c>
      <c r="BB218" s="4" cm="1">
        <f t="array" aca="1" ref="BB218" ca="1">INDEX(Monsters[Chance to Use 2], AT218)</f>
        <v>0.25</v>
      </c>
      <c r="BC218" cm="1">
        <f t="array" aca="1" ref="BC218" ca="1">INDEX(Monsters[Ability 1 ID], AT218)</f>
        <v>1</v>
      </c>
      <c r="BD218" cm="1">
        <f t="array" aca="1" ref="BD218" ca="1">INDEX(Monsters[Ability 2 ID], AT218)</f>
        <v>2</v>
      </c>
      <c r="BE218" cm="1">
        <f t="array" aca="1" ref="BE218" ca="1">INDEX(Abilities[Stamina Cost], BC218)</f>
        <v>5</v>
      </c>
      <c r="BF218" cm="1">
        <f t="array" aca="1" ref="BF218" ca="1">INDEX(Abilities[Stamina Cost], BD218)</f>
        <v>3</v>
      </c>
      <c r="BG218">
        <f t="shared" ca="1" si="148"/>
        <v>2</v>
      </c>
      <c r="BH218">
        <f t="shared" ca="1" si="149"/>
        <v>3</v>
      </c>
      <c r="BI218">
        <f t="shared" ca="1" si="150"/>
        <v>5</v>
      </c>
      <c r="BJ218">
        <f t="shared" ca="1" si="151"/>
        <v>1</v>
      </c>
      <c r="BK218">
        <f t="shared" ca="1" si="152"/>
        <v>1</v>
      </c>
      <c r="BL218" s="18" cm="1">
        <f t="array" aca="1" ref="BL218" ca="1">INDEX(Abilities[Element ID], $BK218)</f>
        <v>4</v>
      </c>
      <c r="BM218" s="18" cm="1">
        <f t="array" aca="1" ref="BM218" ca="1">INDEX(Abilities[Stamina Cost], $BK218)</f>
        <v>5</v>
      </c>
      <c r="BN218" s="18" cm="1">
        <f t="array" aca="1" ref="BN218" ca="1">INDEX(Abilities[Min Damage], $BK218)</f>
        <v>12</v>
      </c>
      <c r="BO218" s="18" cm="1">
        <f t="array" aca="1" ref="BO218" ca="1">INDEX(Abilities[Max Damage], $BK218)</f>
        <v>18</v>
      </c>
      <c r="BP218" s="14">
        <f t="shared" ca="1" si="153"/>
        <v>18.918564430183878</v>
      </c>
      <c r="BQ218" t="str" cm="1">
        <f t="array" aca="1" ref="BQ218" ca="1">INDEX(Abilities[Special Effect], BK218)</f>
        <v>Vampire</v>
      </c>
      <c r="BR218" t="b" cm="1">
        <f t="array" aca="1" ref="BR218" ca="1">RAND() &lt;INDEX(Abilities[Effect Chance], BK218)*AZ218/100</f>
        <v>1</v>
      </c>
      <c r="BS218" t="str">
        <f t="shared" ca="1" si="154"/>
        <v>Vampire</v>
      </c>
      <c r="BT218" s="14">
        <f t="shared" ca="1" si="155"/>
        <v>18.918564430183878</v>
      </c>
      <c r="BU218" t="b">
        <f t="shared" ca="1" si="156"/>
        <v>0</v>
      </c>
      <c r="BV218" t="b">
        <f ca="1">AND(BU218, AS218=COUNTA(Parties[Opponent Party]))</f>
        <v>0</v>
      </c>
      <c r="BW218" s="14" cm="1">
        <f t="array" aca="1" ref="BW218" ca="1">INDEX(ElementMultiplier, AA218, BA218)*100/AY218</f>
        <v>1.5625</v>
      </c>
      <c r="BX218" s="18">
        <f t="shared" ca="1" si="101"/>
        <v>19</v>
      </c>
      <c r="BY218" s="18">
        <f t="shared" ca="1" si="102"/>
        <v>101</v>
      </c>
      <c r="BZ218" s="18">
        <f t="shared" ca="1" si="157"/>
        <v>97</v>
      </c>
      <c r="CA218" s="18">
        <f t="shared" ca="1" si="158"/>
        <v>110</v>
      </c>
      <c r="CB218" s="18">
        <f t="shared" ca="1" si="159"/>
        <v>80</v>
      </c>
      <c r="CC218" s="18">
        <f t="shared" ca="1" si="160"/>
        <v>100</v>
      </c>
      <c r="CD218" t="str">
        <f t="shared" ca="1" si="161"/>
        <v/>
      </c>
    </row>
    <row r="219" spans="8:82" x14ac:dyDescent="0.25">
      <c r="H219">
        <f t="shared" ca="1" si="133"/>
        <v>2</v>
      </c>
      <c r="I219" cm="1">
        <f t="array" aca="1" ref="I219" ca="1">IF(H219=H218, I218, INDEX(Parties[Player ID], H219))</f>
        <v>8</v>
      </c>
      <c r="J219" t="str" cm="1">
        <f t="array" aca="1" ref="J219" ca="1">IF(I219=I218,J218, INDEX(Monsters[Name], I219))</f>
        <v>EFUP Gnome (Extrodinary Fantasical Ultra Pretty Gnome)</v>
      </c>
      <c r="K219" cm="1">
        <f t="array" aca="1" ref="K219" ca="1">IF(AND($H219=$H218, CD218=""), AN218, INDEX(Monsters[Health], $I219))</f>
        <v>57</v>
      </c>
      <c r="L219" cm="1">
        <f t="array" aca="1" ref="L219" ca="1">IF(AND($H219=$H218, $CD218=""), AO218, INDEX(Monsters[Stamina], $I219))</f>
        <v>150</v>
      </c>
      <c r="M219" s="18" cm="1">
        <f t="array" aca="1" ref="M219" ca="1">IF(AND($H219=$H218, $CD218=""), AP218, INDEX(Monsters[Attack], $I219))</f>
        <v>80</v>
      </c>
      <c r="N219" s="18" cm="1">
        <f t="array" aca="1" ref="N219" ca="1">IF(AND($H219=$H218, $CD218=""), AQ218, INDEX(Monsters[Defense], $I219))</f>
        <v>86</v>
      </c>
      <c r="O219" s="18" cm="1">
        <f t="array" aca="1" ref="O219" ca="1">IF(AND($H219=$H218, $CD218=""), AR218, INDEX(Monsters[Luck], $I219))</f>
        <v>90</v>
      </c>
      <c r="P219" cm="1">
        <f t="array" aca="1" ref="P219" ca="1">IF(I219=I218, P218, MATCH(INDEX(Monsters[Element], I219), Elements, 0))</f>
        <v>2</v>
      </c>
      <c r="Q219" s="4" cm="1">
        <f t="array" aca="1" ref="Q219" ca="1">INDEX(Monsters[Chance to Use 2], I219)</f>
        <v>0.8</v>
      </c>
      <c r="R219" cm="1">
        <f t="array" aca="1" ref="R219" ca="1">INDEX(Monsters[Ability 1 ID], I219)</f>
        <v>14</v>
      </c>
      <c r="S219" cm="1">
        <f t="array" aca="1" ref="S219" ca="1">INDEX(Monsters[Ability 2 ID], I219)</f>
        <v>11</v>
      </c>
      <c r="T219" cm="1">
        <f t="array" aca="1" ref="T219" ca="1">INDEX(Abilities[Stamina Cost], R219)</f>
        <v>20</v>
      </c>
      <c r="U219" cm="1">
        <f t="array" aca="1" ref="U219" ca="1">INDEX(Abilities[Stamina Cost], S219)</f>
        <v>10</v>
      </c>
      <c r="V219">
        <f t="shared" ca="1" si="134"/>
        <v>2</v>
      </c>
      <c r="W219">
        <f t="shared" ca="1" si="135"/>
        <v>10</v>
      </c>
      <c r="X219">
        <f t="shared" ca="1" si="136"/>
        <v>20</v>
      </c>
      <c r="Y219">
        <f t="shared" ca="1" si="137"/>
        <v>2</v>
      </c>
      <c r="Z219">
        <f t="shared" ca="1" si="138"/>
        <v>11</v>
      </c>
      <c r="AA219" s="18" cm="1">
        <f t="array" aca="1" ref="AA219" ca="1">INDEX(Abilities[Element ID], $Z219)</f>
        <v>2</v>
      </c>
      <c r="AB219" s="18" cm="1">
        <f t="array" aca="1" ref="AB219" ca="1">INDEX(Abilities[Stamina Cost], $Z219)</f>
        <v>10</v>
      </c>
      <c r="AC219" s="18" cm="1">
        <f t="array" aca="1" ref="AC219" ca="1">INDEX(Abilities[Min Damage], $Z219)</f>
        <v>10</v>
      </c>
      <c r="AD219" s="18" cm="1">
        <f t="array" aca="1" ref="AD219" ca="1">INDEX(Abilities[Max Damage], $Z219)</f>
        <v>22</v>
      </c>
      <c r="AE219" s="14">
        <f t="shared" ca="1" si="139"/>
        <v>13.765760043181954</v>
      </c>
      <c r="AF219" t="str" cm="1">
        <f t="array" aca="1" ref="AF219" ca="1">INDEX(Abilities[Special Effect], Z219)</f>
        <v>Vampire</v>
      </c>
      <c r="AG219" t="b" cm="1">
        <f t="array" aca="1" ref="AG219" ca="1">RAND() &lt;INDEX(Abilities[Effect Chance], Z219)*O219/100</f>
        <v>0</v>
      </c>
      <c r="AH219" t="str">
        <f t="shared" ca="1" si="140"/>
        <v/>
      </c>
      <c r="AI219" s="14">
        <f t="shared" ca="1" si="141"/>
        <v>13.765760043181954</v>
      </c>
      <c r="AJ219" t="b">
        <f t="shared" ca="1" si="142"/>
        <v>0</v>
      </c>
      <c r="AK219" t="b">
        <f ca="1">AND(AJ219, H219=COUNTA(Parties[Player Party]))</f>
        <v>0</v>
      </c>
      <c r="AL219" s="14" cm="1">
        <f t="array" aca="1" ref="AL219" ca="1">INDEX(ElementMultiplier, BL219, P219)*100/N219</f>
        <v>2.3255813953488373</v>
      </c>
      <c r="AM219" s="14">
        <f t="shared" ca="1" si="100"/>
        <v>17</v>
      </c>
      <c r="AN219" s="18">
        <f t="shared" ca="1" si="113"/>
        <v>40</v>
      </c>
      <c r="AO219" s="18">
        <f t="shared" ca="1" si="143"/>
        <v>140</v>
      </c>
      <c r="AP219" s="18">
        <f t="shared" ca="1" si="144"/>
        <v>80</v>
      </c>
      <c r="AQ219" s="18">
        <f t="shared" ca="1" si="145"/>
        <v>86</v>
      </c>
      <c r="AR219" s="18">
        <f t="shared" ca="1" si="146"/>
        <v>90</v>
      </c>
      <c r="AS219">
        <f t="shared" ca="1" si="147"/>
        <v>3</v>
      </c>
      <c r="AT219" cm="1">
        <f t="array" aca="1" ref="AT219" ca="1">IF(AS219=AS218, AT218, INDEX(Parties[Opponent ID], AS219))</f>
        <v>11</v>
      </c>
      <c r="AU219" t="str" cm="1">
        <f t="array" aca="1" ref="AU219" ca="1">IF(AT219=AT218,AU218, INDEX(Monsters[Name], AT219))</f>
        <v>Gneaver</v>
      </c>
      <c r="AV219" cm="1">
        <f t="array" aca="1" ref="AV219" ca="1">IF(AND($AS219=$AS218, $CD218=""), BY218, INDEX(Monsters[Health], $AT219))</f>
        <v>101</v>
      </c>
      <c r="AW219" cm="1">
        <f t="array" aca="1" ref="AW219" ca="1">IF(AND($AS219=$AS218, $CD218=""), BZ218, INDEX(Monsters[Stamina], $AT219))</f>
        <v>97</v>
      </c>
      <c r="AX219" s="18" cm="1">
        <f t="array" aca="1" ref="AX219" ca="1">IF(AND($AS219=$AS218, $CD218=""), CA218, INDEX(Monsters[Attack], $AT219))</f>
        <v>110</v>
      </c>
      <c r="AY219" s="18" cm="1">
        <f t="array" aca="1" ref="AY219" ca="1">IF(AND($AS219=$AS218, $CD218=""), CB218, INDEX(Monsters[Defense], $AT219))</f>
        <v>80</v>
      </c>
      <c r="AZ219" s="18" cm="1">
        <f t="array" aca="1" ref="AZ219" ca="1">IF(AND($AS219=$AS218, $CD218=""), CC218, INDEX(Monsters[Luck], $AT219))</f>
        <v>100</v>
      </c>
      <c r="BA219" cm="1">
        <f t="array" aca="1" ref="BA219" ca="1">IF(AT219=AT218, BA218, MATCH(INDEX(Monsters[Element], AT219), Elements, 0))</f>
        <v>4</v>
      </c>
      <c r="BB219" s="4" cm="1">
        <f t="array" aca="1" ref="BB219" ca="1">INDEX(Monsters[Chance to Use 2], AT219)</f>
        <v>0.25</v>
      </c>
      <c r="BC219" cm="1">
        <f t="array" aca="1" ref="BC219" ca="1">INDEX(Monsters[Ability 1 ID], AT219)</f>
        <v>1</v>
      </c>
      <c r="BD219" cm="1">
        <f t="array" aca="1" ref="BD219" ca="1">INDEX(Monsters[Ability 2 ID], AT219)</f>
        <v>2</v>
      </c>
      <c r="BE219" cm="1">
        <f t="array" aca="1" ref="BE219" ca="1">INDEX(Abilities[Stamina Cost], BC219)</f>
        <v>5</v>
      </c>
      <c r="BF219" cm="1">
        <f t="array" aca="1" ref="BF219" ca="1">INDEX(Abilities[Stamina Cost], BD219)</f>
        <v>3</v>
      </c>
      <c r="BG219">
        <f t="shared" ca="1" si="148"/>
        <v>2</v>
      </c>
      <c r="BH219">
        <f t="shared" ca="1" si="149"/>
        <v>3</v>
      </c>
      <c r="BI219">
        <f t="shared" ca="1" si="150"/>
        <v>5</v>
      </c>
      <c r="BJ219">
        <f t="shared" ca="1" si="151"/>
        <v>1</v>
      </c>
      <c r="BK219">
        <f t="shared" ca="1" si="152"/>
        <v>1</v>
      </c>
      <c r="BL219" s="18" cm="1">
        <f t="array" aca="1" ref="BL219" ca="1">INDEX(Abilities[Element ID], $BK219)</f>
        <v>4</v>
      </c>
      <c r="BM219" s="18" cm="1">
        <f t="array" aca="1" ref="BM219" ca="1">INDEX(Abilities[Stamina Cost], $BK219)</f>
        <v>5</v>
      </c>
      <c r="BN219" s="18" cm="1">
        <f t="array" aca="1" ref="BN219" ca="1">INDEX(Abilities[Min Damage], $BK219)</f>
        <v>12</v>
      </c>
      <c r="BO219" s="18" cm="1">
        <f t="array" aca="1" ref="BO219" ca="1">INDEX(Abilities[Max Damage], $BK219)</f>
        <v>18</v>
      </c>
      <c r="BP219" s="14">
        <f t="shared" ca="1" si="153"/>
        <v>16.901456250780502</v>
      </c>
      <c r="BQ219" t="str" cm="1">
        <f t="array" aca="1" ref="BQ219" ca="1">INDEX(Abilities[Special Effect], BK219)</f>
        <v>Vampire</v>
      </c>
      <c r="BR219" t="b" cm="1">
        <f t="array" aca="1" ref="BR219" ca="1">RAND() &lt;INDEX(Abilities[Effect Chance], BK219)*AZ219/100</f>
        <v>0</v>
      </c>
      <c r="BS219" t="str">
        <f t="shared" ca="1" si="154"/>
        <v/>
      </c>
      <c r="BT219" s="14">
        <f t="shared" ca="1" si="155"/>
        <v>16.901456250780502</v>
      </c>
      <c r="BU219" t="b">
        <f t="shared" ca="1" si="156"/>
        <v>0</v>
      </c>
      <c r="BV219" t="b">
        <f ca="1">AND(BU219, AS219=COUNTA(Parties[Opponent Party]))</f>
        <v>0</v>
      </c>
      <c r="BW219" s="14" cm="1">
        <f t="array" aca="1" ref="BW219" ca="1">INDEX(ElementMultiplier, AA219, BA219)*100/AY219</f>
        <v>1.5625</v>
      </c>
      <c r="BX219" s="18">
        <f t="shared" ca="1" si="101"/>
        <v>22</v>
      </c>
      <c r="BY219" s="18">
        <f t="shared" ca="1" si="102"/>
        <v>79</v>
      </c>
      <c r="BZ219" s="18">
        <f t="shared" ca="1" si="157"/>
        <v>92</v>
      </c>
      <c r="CA219" s="18">
        <f t="shared" ca="1" si="158"/>
        <v>110</v>
      </c>
      <c r="CB219" s="18">
        <f t="shared" ca="1" si="159"/>
        <v>80</v>
      </c>
      <c r="CC219" s="18">
        <f t="shared" ca="1" si="160"/>
        <v>100</v>
      </c>
      <c r="CD219" t="str">
        <f t="shared" ca="1" si="161"/>
        <v/>
      </c>
    </row>
    <row r="220" spans="8:82" x14ac:dyDescent="0.25">
      <c r="H220">
        <f t="shared" ca="1" si="133"/>
        <v>2</v>
      </c>
      <c r="I220" cm="1">
        <f t="array" aca="1" ref="I220" ca="1">IF(H220=H219, I219, INDEX(Parties[Player ID], H220))</f>
        <v>8</v>
      </c>
      <c r="J220" t="str" cm="1">
        <f t="array" aca="1" ref="J220" ca="1">IF(I220=I219,J219, INDEX(Monsters[Name], I220))</f>
        <v>EFUP Gnome (Extrodinary Fantasical Ultra Pretty Gnome)</v>
      </c>
      <c r="K220" cm="1">
        <f t="array" aca="1" ref="K220" ca="1">IF(AND($H220=$H219, CD219=""), AN219, INDEX(Monsters[Health], $I220))</f>
        <v>40</v>
      </c>
      <c r="L220" cm="1">
        <f t="array" aca="1" ref="L220" ca="1">IF(AND($H220=$H219, $CD219=""), AO219, INDEX(Monsters[Stamina], $I220))</f>
        <v>140</v>
      </c>
      <c r="M220" s="18" cm="1">
        <f t="array" aca="1" ref="M220" ca="1">IF(AND($H220=$H219, $CD219=""), AP219, INDEX(Monsters[Attack], $I220))</f>
        <v>80</v>
      </c>
      <c r="N220" s="18" cm="1">
        <f t="array" aca="1" ref="N220" ca="1">IF(AND($H220=$H219, $CD219=""), AQ219, INDEX(Monsters[Defense], $I220))</f>
        <v>86</v>
      </c>
      <c r="O220" s="18" cm="1">
        <f t="array" aca="1" ref="O220" ca="1">IF(AND($H220=$H219, $CD219=""), AR219, INDEX(Monsters[Luck], $I220))</f>
        <v>90</v>
      </c>
      <c r="P220" cm="1">
        <f t="array" aca="1" ref="P220" ca="1">IF(I220=I219, P219, MATCH(INDEX(Monsters[Element], I220), Elements, 0))</f>
        <v>2</v>
      </c>
      <c r="Q220" s="4" cm="1">
        <f t="array" aca="1" ref="Q220" ca="1">INDEX(Monsters[Chance to Use 2], I220)</f>
        <v>0.8</v>
      </c>
      <c r="R220" cm="1">
        <f t="array" aca="1" ref="R220" ca="1">INDEX(Monsters[Ability 1 ID], I220)</f>
        <v>14</v>
      </c>
      <c r="S220" cm="1">
        <f t="array" aca="1" ref="S220" ca="1">INDEX(Monsters[Ability 2 ID], I220)</f>
        <v>11</v>
      </c>
      <c r="T220" cm="1">
        <f t="array" aca="1" ref="T220" ca="1">INDEX(Abilities[Stamina Cost], R220)</f>
        <v>20</v>
      </c>
      <c r="U220" cm="1">
        <f t="array" aca="1" ref="U220" ca="1">INDEX(Abilities[Stamina Cost], S220)</f>
        <v>10</v>
      </c>
      <c r="V220">
        <f t="shared" ca="1" si="134"/>
        <v>2</v>
      </c>
      <c r="W220">
        <f t="shared" ca="1" si="135"/>
        <v>10</v>
      </c>
      <c r="X220">
        <f t="shared" ca="1" si="136"/>
        <v>20</v>
      </c>
      <c r="Y220">
        <f t="shared" ca="1" si="137"/>
        <v>2</v>
      </c>
      <c r="Z220">
        <f t="shared" ca="1" si="138"/>
        <v>11</v>
      </c>
      <c r="AA220" s="18" cm="1">
        <f t="array" aca="1" ref="AA220" ca="1">INDEX(Abilities[Element ID], $Z220)</f>
        <v>2</v>
      </c>
      <c r="AB220" s="18" cm="1">
        <f t="array" aca="1" ref="AB220" ca="1">INDEX(Abilities[Stamina Cost], $Z220)</f>
        <v>10</v>
      </c>
      <c r="AC220" s="18" cm="1">
        <f t="array" aca="1" ref="AC220" ca="1">INDEX(Abilities[Min Damage], $Z220)</f>
        <v>10</v>
      </c>
      <c r="AD220" s="18" cm="1">
        <f t="array" aca="1" ref="AD220" ca="1">INDEX(Abilities[Max Damage], $Z220)</f>
        <v>22</v>
      </c>
      <c r="AE220" s="14">
        <f t="shared" ca="1" si="139"/>
        <v>13.341384399099702</v>
      </c>
      <c r="AF220" t="str" cm="1">
        <f t="array" aca="1" ref="AF220" ca="1">INDEX(Abilities[Special Effect], Z220)</f>
        <v>Vampire</v>
      </c>
      <c r="AG220" t="b" cm="1">
        <f t="array" aca="1" ref="AG220" ca="1">RAND() &lt;INDEX(Abilities[Effect Chance], Z220)*O220/100</f>
        <v>1</v>
      </c>
      <c r="AH220" t="str">
        <f t="shared" ca="1" si="140"/>
        <v>Vampire</v>
      </c>
      <c r="AI220" s="14">
        <f t="shared" ca="1" si="141"/>
        <v>13.341384399099702</v>
      </c>
      <c r="AJ220" t="b">
        <f t="shared" ca="1" si="142"/>
        <v>0</v>
      </c>
      <c r="AK220" t="b">
        <f ca="1">AND(AJ220, H220=COUNTA(Parties[Player Party]))</f>
        <v>0</v>
      </c>
      <c r="AL220" s="14" cm="1">
        <f t="array" aca="1" ref="AL220" ca="1">INDEX(ElementMultiplier, BL220, P220)*100/N220</f>
        <v>2.3255813953488373</v>
      </c>
      <c r="AM220" s="14">
        <f t="shared" ca="1" si="100"/>
        <v>16</v>
      </c>
      <c r="AN220" s="18">
        <f t="shared" ca="1" si="113"/>
        <v>34.5</v>
      </c>
      <c r="AO220" s="18">
        <f t="shared" ca="1" si="143"/>
        <v>130</v>
      </c>
      <c r="AP220" s="18">
        <f t="shared" ca="1" si="144"/>
        <v>80</v>
      </c>
      <c r="AQ220" s="18">
        <f t="shared" ca="1" si="145"/>
        <v>86</v>
      </c>
      <c r="AR220" s="18">
        <f t="shared" ca="1" si="146"/>
        <v>90</v>
      </c>
      <c r="AS220">
        <f t="shared" ca="1" si="147"/>
        <v>3</v>
      </c>
      <c r="AT220" cm="1">
        <f t="array" aca="1" ref="AT220" ca="1">IF(AS220=AS219, AT219, INDEX(Parties[Opponent ID], AS220))</f>
        <v>11</v>
      </c>
      <c r="AU220" t="str" cm="1">
        <f t="array" aca="1" ref="AU220" ca="1">IF(AT220=AT219,AU219, INDEX(Monsters[Name], AT220))</f>
        <v>Gneaver</v>
      </c>
      <c r="AV220" cm="1">
        <f t="array" aca="1" ref="AV220" ca="1">IF(AND($AS220=$AS219, $CD219=""), BY219, INDEX(Monsters[Health], $AT220))</f>
        <v>79</v>
      </c>
      <c r="AW220" cm="1">
        <f t="array" aca="1" ref="AW220" ca="1">IF(AND($AS220=$AS219, $CD219=""), BZ219, INDEX(Monsters[Stamina], $AT220))</f>
        <v>92</v>
      </c>
      <c r="AX220" s="18" cm="1">
        <f t="array" aca="1" ref="AX220" ca="1">IF(AND($AS220=$AS219, $CD219=""), CA219, INDEX(Monsters[Attack], $AT220))</f>
        <v>110</v>
      </c>
      <c r="AY220" s="18" cm="1">
        <f t="array" aca="1" ref="AY220" ca="1">IF(AND($AS220=$AS219, $CD219=""), CB219, INDEX(Monsters[Defense], $AT220))</f>
        <v>80</v>
      </c>
      <c r="AZ220" s="18" cm="1">
        <f t="array" aca="1" ref="AZ220" ca="1">IF(AND($AS220=$AS219, $CD219=""), CC219, INDEX(Monsters[Luck], $AT220))</f>
        <v>100</v>
      </c>
      <c r="BA220" cm="1">
        <f t="array" aca="1" ref="BA220" ca="1">IF(AT220=AT219, BA219, MATCH(INDEX(Monsters[Element], AT220), Elements, 0))</f>
        <v>4</v>
      </c>
      <c r="BB220" s="4" cm="1">
        <f t="array" aca="1" ref="BB220" ca="1">INDEX(Monsters[Chance to Use 2], AT220)</f>
        <v>0.25</v>
      </c>
      <c r="BC220" cm="1">
        <f t="array" aca="1" ref="BC220" ca="1">INDEX(Monsters[Ability 1 ID], AT220)</f>
        <v>1</v>
      </c>
      <c r="BD220" cm="1">
        <f t="array" aca="1" ref="BD220" ca="1">INDEX(Monsters[Ability 2 ID], AT220)</f>
        <v>2</v>
      </c>
      <c r="BE220" cm="1">
        <f t="array" aca="1" ref="BE220" ca="1">INDEX(Abilities[Stamina Cost], BC220)</f>
        <v>5</v>
      </c>
      <c r="BF220" cm="1">
        <f t="array" aca="1" ref="BF220" ca="1">INDEX(Abilities[Stamina Cost], BD220)</f>
        <v>3</v>
      </c>
      <c r="BG220">
        <f t="shared" ca="1" si="148"/>
        <v>2</v>
      </c>
      <c r="BH220">
        <f t="shared" ca="1" si="149"/>
        <v>3</v>
      </c>
      <c r="BI220">
        <f t="shared" ca="1" si="150"/>
        <v>5</v>
      </c>
      <c r="BJ220">
        <f t="shared" ca="1" si="151"/>
        <v>1</v>
      </c>
      <c r="BK220">
        <f t="shared" ca="1" si="152"/>
        <v>1</v>
      </c>
      <c r="BL220" s="18" cm="1">
        <f t="array" aca="1" ref="BL220" ca="1">INDEX(Abilities[Element ID], $BK220)</f>
        <v>4</v>
      </c>
      <c r="BM220" s="18" cm="1">
        <f t="array" aca="1" ref="BM220" ca="1">INDEX(Abilities[Stamina Cost], $BK220)</f>
        <v>5</v>
      </c>
      <c r="BN220" s="18" cm="1">
        <f t="array" aca="1" ref="BN220" ca="1">INDEX(Abilities[Min Damage], $BK220)</f>
        <v>12</v>
      </c>
      <c r="BO220" s="18" cm="1">
        <f t="array" aca="1" ref="BO220" ca="1">INDEX(Abilities[Max Damage], $BK220)</f>
        <v>18</v>
      </c>
      <c r="BP220" s="14">
        <f t="shared" ca="1" si="153"/>
        <v>15.844355749583702</v>
      </c>
      <c r="BQ220" t="str" cm="1">
        <f t="array" aca="1" ref="BQ220" ca="1">INDEX(Abilities[Special Effect], BK220)</f>
        <v>Vampire</v>
      </c>
      <c r="BR220" t="b" cm="1">
        <f t="array" aca="1" ref="BR220" ca="1">RAND() &lt;INDEX(Abilities[Effect Chance], BK220)*AZ220/100</f>
        <v>1</v>
      </c>
      <c r="BS220" t="str">
        <f t="shared" ca="1" si="154"/>
        <v>Vampire</v>
      </c>
      <c r="BT220" s="14">
        <f t="shared" ca="1" si="155"/>
        <v>15.844355749583702</v>
      </c>
      <c r="BU220" t="b">
        <f t="shared" ca="1" si="156"/>
        <v>0</v>
      </c>
      <c r="BV220" t="b">
        <f ca="1">AND(BU220, AS220=COUNTA(Parties[Opponent Party]))</f>
        <v>0</v>
      </c>
      <c r="BW220" s="14" cm="1">
        <f t="array" aca="1" ref="BW220" ca="1">INDEX(ElementMultiplier, AA220, BA220)*100/AY220</f>
        <v>1.5625</v>
      </c>
      <c r="BX220" s="18">
        <f t="shared" ca="1" si="101"/>
        <v>21</v>
      </c>
      <c r="BY220" s="18">
        <f t="shared" ca="1" si="102"/>
        <v>66</v>
      </c>
      <c r="BZ220" s="18">
        <f t="shared" ca="1" si="157"/>
        <v>87</v>
      </c>
      <c r="CA220" s="18">
        <f t="shared" ca="1" si="158"/>
        <v>110</v>
      </c>
      <c r="CB220" s="18">
        <f t="shared" ca="1" si="159"/>
        <v>80</v>
      </c>
      <c r="CC220" s="18">
        <f t="shared" ca="1" si="160"/>
        <v>100</v>
      </c>
      <c r="CD220" t="str">
        <f t="shared" ca="1" si="161"/>
        <v/>
      </c>
    </row>
    <row r="221" spans="8:82" x14ac:dyDescent="0.25">
      <c r="H221">
        <f t="shared" ca="1" si="133"/>
        <v>2</v>
      </c>
      <c r="I221" cm="1">
        <f t="array" aca="1" ref="I221" ca="1">IF(H221=H220, I220, INDEX(Parties[Player ID], H221))</f>
        <v>8</v>
      </c>
      <c r="J221" t="str" cm="1">
        <f t="array" aca="1" ref="J221" ca="1">IF(I221=I220,J220, INDEX(Monsters[Name], I221))</f>
        <v>EFUP Gnome (Extrodinary Fantasical Ultra Pretty Gnome)</v>
      </c>
      <c r="K221" cm="1">
        <f t="array" aca="1" ref="K221" ca="1">IF(AND($H221=$H220, CD220=""), AN220, INDEX(Monsters[Health], $I221))</f>
        <v>34.5</v>
      </c>
      <c r="L221" cm="1">
        <f t="array" aca="1" ref="L221" ca="1">IF(AND($H221=$H220, $CD220=""), AO220, INDEX(Monsters[Stamina], $I221))</f>
        <v>130</v>
      </c>
      <c r="M221" s="18" cm="1">
        <f t="array" aca="1" ref="M221" ca="1">IF(AND($H221=$H220, $CD220=""), AP220, INDEX(Monsters[Attack], $I221))</f>
        <v>80</v>
      </c>
      <c r="N221" s="18" cm="1">
        <f t="array" aca="1" ref="N221" ca="1">IF(AND($H221=$H220, $CD220=""), AQ220, INDEX(Monsters[Defense], $I221))</f>
        <v>86</v>
      </c>
      <c r="O221" s="18" cm="1">
        <f t="array" aca="1" ref="O221" ca="1">IF(AND($H221=$H220, $CD220=""), AR220, INDEX(Monsters[Luck], $I221))</f>
        <v>90</v>
      </c>
      <c r="P221" cm="1">
        <f t="array" aca="1" ref="P221" ca="1">IF(I221=I220, P220, MATCH(INDEX(Monsters[Element], I221), Elements, 0))</f>
        <v>2</v>
      </c>
      <c r="Q221" s="4" cm="1">
        <f t="array" aca="1" ref="Q221" ca="1">INDEX(Monsters[Chance to Use 2], I221)</f>
        <v>0.8</v>
      </c>
      <c r="R221" cm="1">
        <f t="array" aca="1" ref="R221" ca="1">INDEX(Monsters[Ability 1 ID], I221)</f>
        <v>14</v>
      </c>
      <c r="S221" cm="1">
        <f t="array" aca="1" ref="S221" ca="1">INDEX(Monsters[Ability 2 ID], I221)</f>
        <v>11</v>
      </c>
      <c r="T221" cm="1">
        <f t="array" aca="1" ref="T221" ca="1">INDEX(Abilities[Stamina Cost], R221)</f>
        <v>20</v>
      </c>
      <c r="U221" cm="1">
        <f t="array" aca="1" ref="U221" ca="1">INDEX(Abilities[Stamina Cost], S221)</f>
        <v>10</v>
      </c>
      <c r="V221">
        <f t="shared" ca="1" si="134"/>
        <v>2</v>
      </c>
      <c r="W221">
        <f t="shared" ca="1" si="135"/>
        <v>10</v>
      </c>
      <c r="X221">
        <f t="shared" ca="1" si="136"/>
        <v>20</v>
      </c>
      <c r="Y221">
        <f t="shared" ca="1" si="137"/>
        <v>2</v>
      </c>
      <c r="Z221">
        <f t="shared" ca="1" si="138"/>
        <v>11</v>
      </c>
      <c r="AA221" s="18" cm="1">
        <f t="array" aca="1" ref="AA221" ca="1">INDEX(Abilities[Element ID], $Z221)</f>
        <v>2</v>
      </c>
      <c r="AB221" s="18" cm="1">
        <f t="array" aca="1" ref="AB221" ca="1">INDEX(Abilities[Stamina Cost], $Z221)</f>
        <v>10</v>
      </c>
      <c r="AC221" s="18" cm="1">
        <f t="array" aca="1" ref="AC221" ca="1">INDEX(Abilities[Min Damage], $Z221)</f>
        <v>10</v>
      </c>
      <c r="AD221" s="18" cm="1">
        <f t="array" aca="1" ref="AD221" ca="1">INDEX(Abilities[Max Damage], $Z221)</f>
        <v>22</v>
      </c>
      <c r="AE221" s="14">
        <f t="shared" ca="1" si="139"/>
        <v>11.851841776798288</v>
      </c>
      <c r="AF221" t="str" cm="1">
        <f t="array" aca="1" ref="AF221" ca="1">INDEX(Abilities[Special Effect], Z221)</f>
        <v>Vampire</v>
      </c>
      <c r="AG221" t="b" cm="1">
        <f t="array" aca="1" ref="AG221" ca="1">RAND() &lt;INDEX(Abilities[Effect Chance], Z221)*O221/100</f>
        <v>1</v>
      </c>
      <c r="AH221" t="str">
        <f t="shared" ca="1" si="140"/>
        <v>Vampire</v>
      </c>
      <c r="AI221" s="14">
        <f t="shared" ca="1" si="141"/>
        <v>11.851841776798288</v>
      </c>
      <c r="AJ221" t="b">
        <f t="shared" ca="1" si="142"/>
        <v>0</v>
      </c>
      <c r="AK221" t="b">
        <f ca="1">AND(AJ221, H221=COUNTA(Parties[Player Party]))</f>
        <v>0</v>
      </c>
      <c r="AL221" s="14" cm="1">
        <f t="array" aca="1" ref="AL221" ca="1">INDEX(ElementMultiplier, BL221, P221)*100/N221</f>
        <v>2.3255813953488373</v>
      </c>
      <c r="AM221" s="14">
        <f t="shared" ca="1" si="100"/>
        <v>16</v>
      </c>
      <c r="AN221" s="18">
        <f t="shared" ca="1" si="113"/>
        <v>28</v>
      </c>
      <c r="AO221" s="18">
        <f t="shared" ca="1" si="143"/>
        <v>120</v>
      </c>
      <c r="AP221" s="18">
        <f t="shared" ca="1" si="144"/>
        <v>80</v>
      </c>
      <c r="AQ221" s="18">
        <f t="shared" ca="1" si="145"/>
        <v>86</v>
      </c>
      <c r="AR221" s="18">
        <f t="shared" ca="1" si="146"/>
        <v>90</v>
      </c>
      <c r="AS221">
        <f t="shared" ca="1" si="147"/>
        <v>3</v>
      </c>
      <c r="AT221" cm="1">
        <f t="array" aca="1" ref="AT221" ca="1">IF(AS221=AS220, AT220, INDEX(Parties[Opponent ID], AS221))</f>
        <v>11</v>
      </c>
      <c r="AU221" t="str" cm="1">
        <f t="array" aca="1" ref="AU221" ca="1">IF(AT221=AT220,AU220, INDEX(Monsters[Name], AT221))</f>
        <v>Gneaver</v>
      </c>
      <c r="AV221" cm="1">
        <f t="array" aca="1" ref="AV221" ca="1">IF(AND($AS221=$AS220, $CD220=""), BY220, INDEX(Monsters[Health], $AT221))</f>
        <v>66</v>
      </c>
      <c r="AW221" cm="1">
        <f t="array" aca="1" ref="AW221" ca="1">IF(AND($AS221=$AS220, $CD220=""), BZ220, INDEX(Monsters[Stamina], $AT221))</f>
        <v>87</v>
      </c>
      <c r="AX221" s="18" cm="1">
        <f t="array" aca="1" ref="AX221" ca="1">IF(AND($AS221=$AS220, $CD220=""), CA220, INDEX(Monsters[Attack], $AT221))</f>
        <v>110</v>
      </c>
      <c r="AY221" s="18" cm="1">
        <f t="array" aca="1" ref="AY221" ca="1">IF(AND($AS221=$AS220, $CD220=""), CB220, INDEX(Monsters[Defense], $AT221))</f>
        <v>80</v>
      </c>
      <c r="AZ221" s="18" cm="1">
        <f t="array" aca="1" ref="AZ221" ca="1">IF(AND($AS221=$AS220, $CD220=""), CC220, INDEX(Monsters[Luck], $AT221))</f>
        <v>100</v>
      </c>
      <c r="BA221" cm="1">
        <f t="array" aca="1" ref="BA221" ca="1">IF(AT221=AT220, BA220, MATCH(INDEX(Monsters[Element], AT221), Elements, 0))</f>
        <v>4</v>
      </c>
      <c r="BB221" s="4" cm="1">
        <f t="array" aca="1" ref="BB221" ca="1">INDEX(Monsters[Chance to Use 2], AT221)</f>
        <v>0.25</v>
      </c>
      <c r="BC221" cm="1">
        <f t="array" aca="1" ref="BC221" ca="1">INDEX(Monsters[Ability 1 ID], AT221)</f>
        <v>1</v>
      </c>
      <c r="BD221" cm="1">
        <f t="array" aca="1" ref="BD221" ca="1">INDEX(Monsters[Ability 2 ID], AT221)</f>
        <v>2</v>
      </c>
      <c r="BE221" cm="1">
        <f t="array" aca="1" ref="BE221" ca="1">INDEX(Abilities[Stamina Cost], BC221)</f>
        <v>5</v>
      </c>
      <c r="BF221" cm="1">
        <f t="array" aca="1" ref="BF221" ca="1">INDEX(Abilities[Stamina Cost], BD221)</f>
        <v>3</v>
      </c>
      <c r="BG221">
        <f t="shared" ca="1" si="148"/>
        <v>2</v>
      </c>
      <c r="BH221">
        <f t="shared" ca="1" si="149"/>
        <v>3</v>
      </c>
      <c r="BI221">
        <f t="shared" ca="1" si="150"/>
        <v>5</v>
      </c>
      <c r="BJ221">
        <f t="shared" ca="1" si="151"/>
        <v>1</v>
      </c>
      <c r="BK221">
        <f t="shared" ca="1" si="152"/>
        <v>1</v>
      </c>
      <c r="BL221" s="18" cm="1">
        <f t="array" aca="1" ref="BL221" ca="1">INDEX(Abilities[Element ID], $BK221)</f>
        <v>4</v>
      </c>
      <c r="BM221" s="18" cm="1">
        <f t="array" aca="1" ref="BM221" ca="1">INDEX(Abilities[Stamina Cost], $BK221)</f>
        <v>5</v>
      </c>
      <c r="BN221" s="18" cm="1">
        <f t="array" aca="1" ref="BN221" ca="1">INDEX(Abilities[Min Damage], $BK221)</f>
        <v>12</v>
      </c>
      <c r="BO221" s="18" cm="1">
        <f t="array" aca="1" ref="BO221" ca="1">INDEX(Abilities[Max Damage], $BK221)</f>
        <v>18</v>
      </c>
      <c r="BP221" s="14">
        <f t="shared" ca="1" si="153"/>
        <v>15.777651635320762</v>
      </c>
      <c r="BQ221" t="str" cm="1">
        <f t="array" aca="1" ref="BQ221" ca="1">INDEX(Abilities[Special Effect], BK221)</f>
        <v>Vampire</v>
      </c>
      <c r="BR221" t="b" cm="1">
        <f t="array" aca="1" ref="BR221" ca="1">RAND() &lt;INDEX(Abilities[Effect Chance], BK221)*AZ221/100</f>
        <v>1</v>
      </c>
      <c r="BS221" t="str">
        <f t="shared" ca="1" si="154"/>
        <v>Vampire</v>
      </c>
      <c r="BT221" s="14">
        <f t="shared" ca="1" si="155"/>
        <v>15.777651635320762</v>
      </c>
      <c r="BU221" t="b">
        <f t="shared" ca="1" si="156"/>
        <v>0</v>
      </c>
      <c r="BV221" t="b">
        <f ca="1">AND(BU221, AS221=COUNTA(Parties[Opponent Party]))</f>
        <v>0</v>
      </c>
      <c r="BW221" s="14" cm="1">
        <f t="array" aca="1" ref="BW221" ca="1">INDEX(ElementMultiplier, AA221, BA221)*100/AY221</f>
        <v>1.5625</v>
      </c>
      <c r="BX221" s="18">
        <f t="shared" ca="1" si="101"/>
        <v>19</v>
      </c>
      <c r="BY221" s="18">
        <f t="shared" ca="1" si="102"/>
        <v>55</v>
      </c>
      <c r="BZ221" s="18">
        <f t="shared" ca="1" si="157"/>
        <v>82</v>
      </c>
      <c r="CA221" s="18">
        <f t="shared" ca="1" si="158"/>
        <v>110</v>
      </c>
      <c r="CB221" s="18">
        <f t="shared" ca="1" si="159"/>
        <v>80</v>
      </c>
      <c r="CC221" s="18">
        <f t="shared" ca="1" si="160"/>
        <v>100</v>
      </c>
      <c r="CD221" t="str">
        <f t="shared" ca="1" si="161"/>
        <v/>
      </c>
    </row>
    <row r="222" spans="8:82" x14ac:dyDescent="0.25">
      <c r="H222">
        <f t="shared" ca="1" si="133"/>
        <v>2</v>
      </c>
      <c r="I222" cm="1">
        <f t="array" aca="1" ref="I222" ca="1">IF(H222=H221, I221, INDEX(Parties[Player ID], H222))</f>
        <v>8</v>
      </c>
      <c r="J222" t="str" cm="1">
        <f t="array" aca="1" ref="J222" ca="1">IF(I222=I221,J221, INDEX(Monsters[Name], I222))</f>
        <v>EFUP Gnome (Extrodinary Fantasical Ultra Pretty Gnome)</v>
      </c>
      <c r="K222" cm="1">
        <f t="array" aca="1" ref="K222" ca="1">IF(AND($H222=$H221, CD221=""), AN221, INDEX(Monsters[Health], $I222))</f>
        <v>28</v>
      </c>
      <c r="L222" cm="1">
        <f t="array" aca="1" ref="L222" ca="1">IF(AND($H222=$H221, $CD221=""), AO221, INDEX(Monsters[Stamina], $I222))</f>
        <v>120</v>
      </c>
      <c r="M222" s="18" cm="1">
        <f t="array" aca="1" ref="M222" ca="1">IF(AND($H222=$H221, $CD221=""), AP221, INDEX(Monsters[Attack], $I222))</f>
        <v>80</v>
      </c>
      <c r="N222" s="18" cm="1">
        <f t="array" aca="1" ref="N222" ca="1">IF(AND($H222=$H221, $CD221=""), AQ221, INDEX(Monsters[Defense], $I222))</f>
        <v>86</v>
      </c>
      <c r="O222" s="18" cm="1">
        <f t="array" aca="1" ref="O222" ca="1">IF(AND($H222=$H221, $CD221=""), AR221, INDEX(Monsters[Luck], $I222))</f>
        <v>90</v>
      </c>
      <c r="P222" cm="1">
        <f t="array" aca="1" ref="P222" ca="1">IF(I222=I221, P221, MATCH(INDEX(Monsters[Element], I222), Elements, 0))</f>
        <v>2</v>
      </c>
      <c r="Q222" s="4" cm="1">
        <f t="array" aca="1" ref="Q222" ca="1">INDEX(Monsters[Chance to Use 2], I222)</f>
        <v>0.8</v>
      </c>
      <c r="R222" cm="1">
        <f t="array" aca="1" ref="R222" ca="1">INDEX(Monsters[Ability 1 ID], I222)</f>
        <v>14</v>
      </c>
      <c r="S222" cm="1">
        <f t="array" aca="1" ref="S222" ca="1">INDEX(Monsters[Ability 2 ID], I222)</f>
        <v>11</v>
      </c>
      <c r="T222" cm="1">
        <f t="array" aca="1" ref="T222" ca="1">INDEX(Abilities[Stamina Cost], R222)</f>
        <v>20</v>
      </c>
      <c r="U222" cm="1">
        <f t="array" aca="1" ref="U222" ca="1">INDEX(Abilities[Stamina Cost], S222)</f>
        <v>10</v>
      </c>
      <c r="V222">
        <f t="shared" ca="1" si="134"/>
        <v>2</v>
      </c>
      <c r="W222">
        <f t="shared" ca="1" si="135"/>
        <v>10</v>
      </c>
      <c r="X222">
        <f t="shared" ca="1" si="136"/>
        <v>20</v>
      </c>
      <c r="Y222">
        <f t="shared" ca="1" si="137"/>
        <v>1</v>
      </c>
      <c r="Z222">
        <f t="shared" ca="1" si="138"/>
        <v>14</v>
      </c>
      <c r="AA222" s="18" cm="1">
        <f t="array" aca="1" ref="AA222" ca="1">INDEX(Abilities[Element ID], $Z222)</f>
        <v>2</v>
      </c>
      <c r="AB222" s="18" cm="1">
        <f t="array" aca="1" ref="AB222" ca="1">INDEX(Abilities[Stamina Cost], $Z222)</f>
        <v>20</v>
      </c>
      <c r="AC222" s="18" cm="1">
        <f t="array" aca="1" ref="AC222" ca="1">INDEX(Abilities[Min Damage], $Z222)</f>
        <v>10</v>
      </c>
      <c r="AD222" s="18" cm="1">
        <f t="array" aca="1" ref="AD222" ca="1">INDEX(Abilities[Max Damage], $Z222)</f>
        <v>25</v>
      </c>
      <c r="AE222" s="14">
        <f t="shared" ca="1" si="139"/>
        <v>11.181264328547158</v>
      </c>
      <c r="AF222" t="str" cm="1">
        <f t="array" aca="1" ref="AF222" ca="1">INDEX(Abilities[Special Effect], Z222)</f>
        <v>Fortify</v>
      </c>
      <c r="AG222" t="b" cm="1">
        <f t="array" aca="1" ref="AG222" ca="1">RAND() &lt;INDEX(Abilities[Effect Chance], Z222)*O222/100</f>
        <v>1</v>
      </c>
      <c r="AH222" t="str">
        <f t="shared" ca="1" si="140"/>
        <v>Fortify</v>
      </c>
      <c r="AI222" s="14">
        <f t="shared" ca="1" si="141"/>
        <v>11.181264328547158</v>
      </c>
      <c r="AJ222" t="b">
        <f t="shared" ca="1" si="142"/>
        <v>0</v>
      </c>
      <c r="AK222" t="b">
        <f ca="1">AND(AJ222, H222=COUNTA(Parties[Player Party]))</f>
        <v>0</v>
      </c>
      <c r="AL222" s="14" cm="1">
        <f t="array" aca="1" ref="AL222" ca="1">INDEX(ElementMultiplier, BL222, P222)*100/N222</f>
        <v>1.1627906976744187</v>
      </c>
      <c r="AM222" s="14">
        <f t="shared" ca="1" si="100"/>
        <v>10</v>
      </c>
      <c r="AN222" s="18">
        <f t="shared" ca="1" si="113"/>
        <v>18</v>
      </c>
      <c r="AO222" s="18">
        <f t="shared" ca="1" si="143"/>
        <v>100</v>
      </c>
      <c r="AP222" s="18">
        <f t="shared" ca="1" si="144"/>
        <v>80</v>
      </c>
      <c r="AQ222" s="18">
        <f t="shared" ca="1" si="145"/>
        <v>85</v>
      </c>
      <c r="AR222" s="18">
        <f t="shared" ca="1" si="146"/>
        <v>90</v>
      </c>
      <c r="AS222">
        <f t="shared" ca="1" si="147"/>
        <v>3</v>
      </c>
      <c r="AT222" cm="1">
        <f t="array" aca="1" ref="AT222" ca="1">IF(AS222=AS221, AT221, INDEX(Parties[Opponent ID], AS222))</f>
        <v>11</v>
      </c>
      <c r="AU222" t="str" cm="1">
        <f t="array" aca="1" ref="AU222" ca="1">IF(AT222=AT221,AU221, INDEX(Monsters[Name], AT222))</f>
        <v>Gneaver</v>
      </c>
      <c r="AV222" cm="1">
        <f t="array" aca="1" ref="AV222" ca="1">IF(AND($AS222=$AS221, $CD221=""), BY221, INDEX(Monsters[Health], $AT222))</f>
        <v>55</v>
      </c>
      <c r="AW222" cm="1">
        <f t="array" aca="1" ref="AW222" ca="1">IF(AND($AS222=$AS221, $CD221=""), BZ221, INDEX(Monsters[Stamina], $AT222))</f>
        <v>82</v>
      </c>
      <c r="AX222" s="18" cm="1">
        <f t="array" aca="1" ref="AX222" ca="1">IF(AND($AS222=$AS221, $CD221=""), CA221, INDEX(Monsters[Attack], $AT222))</f>
        <v>110</v>
      </c>
      <c r="AY222" s="18" cm="1">
        <f t="array" aca="1" ref="AY222" ca="1">IF(AND($AS222=$AS221, $CD221=""), CB221, INDEX(Monsters[Defense], $AT222))</f>
        <v>80</v>
      </c>
      <c r="AZ222" s="18" cm="1">
        <f t="array" aca="1" ref="AZ222" ca="1">IF(AND($AS222=$AS221, $CD221=""), CC221, INDEX(Monsters[Luck], $AT222))</f>
        <v>100</v>
      </c>
      <c r="BA222" cm="1">
        <f t="array" aca="1" ref="BA222" ca="1">IF(AT222=AT221, BA221, MATCH(INDEX(Monsters[Element], AT222), Elements, 0))</f>
        <v>4</v>
      </c>
      <c r="BB222" s="4" cm="1">
        <f t="array" aca="1" ref="BB222" ca="1">INDEX(Monsters[Chance to Use 2], AT222)</f>
        <v>0.25</v>
      </c>
      <c r="BC222" cm="1">
        <f t="array" aca="1" ref="BC222" ca="1">INDEX(Monsters[Ability 1 ID], AT222)</f>
        <v>1</v>
      </c>
      <c r="BD222" cm="1">
        <f t="array" aca="1" ref="BD222" ca="1">INDEX(Monsters[Ability 2 ID], AT222)</f>
        <v>2</v>
      </c>
      <c r="BE222" cm="1">
        <f t="array" aca="1" ref="BE222" ca="1">INDEX(Abilities[Stamina Cost], BC222)</f>
        <v>5</v>
      </c>
      <c r="BF222" cm="1">
        <f t="array" aca="1" ref="BF222" ca="1">INDEX(Abilities[Stamina Cost], BD222)</f>
        <v>3</v>
      </c>
      <c r="BG222">
        <f t="shared" ca="1" si="148"/>
        <v>2</v>
      </c>
      <c r="BH222">
        <f t="shared" ca="1" si="149"/>
        <v>3</v>
      </c>
      <c r="BI222">
        <f t="shared" ca="1" si="150"/>
        <v>5</v>
      </c>
      <c r="BJ222">
        <f t="shared" ca="1" si="151"/>
        <v>2</v>
      </c>
      <c r="BK222">
        <f t="shared" ca="1" si="152"/>
        <v>2</v>
      </c>
      <c r="BL222" s="18" cm="1">
        <f t="array" aca="1" ref="BL222" ca="1">INDEX(Abilities[Element ID], $BK222)</f>
        <v>1</v>
      </c>
      <c r="BM222" s="18" cm="1">
        <f t="array" aca="1" ref="BM222" ca="1">INDEX(Abilities[Stamina Cost], $BK222)</f>
        <v>3</v>
      </c>
      <c r="BN222" s="18" cm="1">
        <f t="array" aca="1" ref="BN222" ca="1">INDEX(Abilities[Min Damage], $BK222)</f>
        <v>8</v>
      </c>
      <c r="BO222" s="18" cm="1">
        <f t="array" aca="1" ref="BO222" ca="1">INDEX(Abilities[Max Damage], $BK222)</f>
        <v>13</v>
      </c>
      <c r="BP222" s="14">
        <f t="shared" ca="1" si="153"/>
        <v>9.6876324374975962</v>
      </c>
      <c r="BQ222" t="str" cm="1">
        <f t="array" aca="1" ref="BQ222" ca="1">INDEX(Abilities[Special Effect], BK222)</f>
        <v>Sunder</v>
      </c>
      <c r="BR222" t="b" cm="1">
        <f t="array" aca="1" ref="BR222" ca="1">RAND() &lt;INDEX(Abilities[Effect Chance], BK222)*AZ222/100</f>
        <v>1</v>
      </c>
      <c r="BS222" t="str">
        <f t="shared" ca="1" si="154"/>
        <v>Sunder</v>
      </c>
      <c r="BT222" s="14">
        <f t="shared" ca="1" si="155"/>
        <v>9.6876324374975962</v>
      </c>
      <c r="BU222" t="b">
        <f t="shared" ca="1" si="156"/>
        <v>0</v>
      </c>
      <c r="BV222" t="b">
        <f ca="1">AND(BU222, AS222=COUNTA(Parties[Opponent Party]))</f>
        <v>0</v>
      </c>
      <c r="BW222" s="14" cm="1">
        <f t="array" aca="1" ref="BW222" ca="1">INDEX(ElementMultiplier, AA222, BA222)*100/AY222</f>
        <v>1.5625</v>
      </c>
      <c r="BX222" s="18">
        <f t="shared" ca="1" si="101"/>
        <v>17</v>
      </c>
      <c r="BY222" s="18">
        <f t="shared" ca="1" si="102"/>
        <v>38</v>
      </c>
      <c r="BZ222" s="18">
        <f t="shared" ca="1" si="157"/>
        <v>79</v>
      </c>
      <c r="CA222" s="18">
        <f t="shared" ca="1" si="158"/>
        <v>110</v>
      </c>
      <c r="CB222" s="18">
        <f t="shared" ca="1" si="159"/>
        <v>80</v>
      </c>
      <c r="CC222" s="18">
        <f t="shared" ca="1" si="160"/>
        <v>100</v>
      </c>
      <c r="CD222" t="str">
        <f t="shared" ca="1" si="161"/>
        <v/>
      </c>
    </row>
    <row r="223" spans="8:82" x14ac:dyDescent="0.25">
      <c r="H223">
        <f t="shared" ca="1" si="133"/>
        <v>2</v>
      </c>
      <c r="I223" cm="1">
        <f t="array" aca="1" ref="I223" ca="1">IF(H223=H222, I222, INDEX(Parties[Player ID], H223))</f>
        <v>8</v>
      </c>
      <c r="J223" t="str" cm="1">
        <f t="array" aca="1" ref="J223" ca="1">IF(I223=I222,J222, INDEX(Monsters[Name], I223))</f>
        <v>EFUP Gnome (Extrodinary Fantasical Ultra Pretty Gnome)</v>
      </c>
      <c r="K223" cm="1">
        <f t="array" aca="1" ref="K223" ca="1">IF(AND($H223=$H222, CD222=""), AN222, INDEX(Monsters[Health], $I223))</f>
        <v>18</v>
      </c>
      <c r="L223" cm="1">
        <f t="array" aca="1" ref="L223" ca="1">IF(AND($H223=$H222, $CD222=""), AO222, INDEX(Monsters[Stamina], $I223))</f>
        <v>100</v>
      </c>
      <c r="M223" s="18" cm="1">
        <f t="array" aca="1" ref="M223" ca="1">IF(AND($H223=$H222, $CD222=""), AP222, INDEX(Monsters[Attack], $I223))</f>
        <v>80</v>
      </c>
      <c r="N223" s="18" cm="1">
        <f t="array" aca="1" ref="N223" ca="1">IF(AND($H223=$H222, $CD222=""), AQ222, INDEX(Monsters[Defense], $I223))</f>
        <v>85</v>
      </c>
      <c r="O223" s="18" cm="1">
        <f t="array" aca="1" ref="O223" ca="1">IF(AND($H223=$H222, $CD222=""), AR222, INDEX(Monsters[Luck], $I223))</f>
        <v>90</v>
      </c>
      <c r="P223" cm="1">
        <f t="array" aca="1" ref="P223" ca="1">IF(I223=I222, P222, MATCH(INDEX(Monsters[Element], I223), Elements, 0))</f>
        <v>2</v>
      </c>
      <c r="Q223" s="4" cm="1">
        <f t="array" aca="1" ref="Q223" ca="1">INDEX(Monsters[Chance to Use 2], I223)</f>
        <v>0.8</v>
      </c>
      <c r="R223" cm="1">
        <f t="array" aca="1" ref="R223" ca="1">INDEX(Monsters[Ability 1 ID], I223)</f>
        <v>14</v>
      </c>
      <c r="S223" cm="1">
        <f t="array" aca="1" ref="S223" ca="1">INDEX(Monsters[Ability 2 ID], I223)</f>
        <v>11</v>
      </c>
      <c r="T223" cm="1">
        <f t="array" aca="1" ref="T223" ca="1">INDEX(Abilities[Stamina Cost], R223)</f>
        <v>20</v>
      </c>
      <c r="U223" cm="1">
        <f t="array" aca="1" ref="U223" ca="1">INDEX(Abilities[Stamina Cost], S223)</f>
        <v>10</v>
      </c>
      <c r="V223">
        <f t="shared" ca="1" si="134"/>
        <v>2</v>
      </c>
      <c r="W223">
        <f t="shared" ca="1" si="135"/>
        <v>10</v>
      </c>
      <c r="X223">
        <f t="shared" ca="1" si="136"/>
        <v>20</v>
      </c>
      <c r="Y223">
        <f t="shared" ca="1" si="137"/>
        <v>2</v>
      </c>
      <c r="Z223">
        <f t="shared" ca="1" si="138"/>
        <v>11</v>
      </c>
      <c r="AA223" s="18" cm="1">
        <f t="array" aca="1" ref="AA223" ca="1">INDEX(Abilities[Element ID], $Z223)</f>
        <v>2</v>
      </c>
      <c r="AB223" s="18" cm="1">
        <f t="array" aca="1" ref="AB223" ca="1">INDEX(Abilities[Stamina Cost], $Z223)</f>
        <v>10</v>
      </c>
      <c r="AC223" s="18" cm="1">
        <f t="array" aca="1" ref="AC223" ca="1">INDEX(Abilities[Min Damage], $Z223)</f>
        <v>10</v>
      </c>
      <c r="AD223" s="18" cm="1">
        <f t="array" aca="1" ref="AD223" ca="1">INDEX(Abilities[Max Damage], $Z223)</f>
        <v>22</v>
      </c>
      <c r="AE223" s="14">
        <f t="shared" ca="1" si="139"/>
        <v>13.244261266901526</v>
      </c>
      <c r="AF223" t="str" cm="1">
        <f t="array" aca="1" ref="AF223" ca="1">INDEX(Abilities[Special Effect], Z223)</f>
        <v>Vampire</v>
      </c>
      <c r="AG223" t="b" cm="1">
        <f t="array" aca="1" ref="AG223" ca="1">RAND() &lt;INDEX(Abilities[Effect Chance], Z223)*O223/100</f>
        <v>0</v>
      </c>
      <c r="AH223" t="str">
        <f t="shared" ca="1" si="140"/>
        <v/>
      </c>
      <c r="AI223" s="14">
        <f t="shared" ca="1" si="141"/>
        <v>13.244261266901526</v>
      </c>
      <c r="AJ223" t="b">
        <f t="shared" ca="1" si="142"/>
        <v>0</v>
      </c>
      <c r="AK223" t="b">
        <f ca="1">AND(AJ223, H223=COUNTA(Parties[Player Party]))</f>
        <v>0</v>
      </c>
      <c r="AL223" s="14" cm="1">
        <f t="array" aca="1" ref="AL223" ca="1">INDEX(ElementMultiplier, BL223, P223)*100/N223</f>
        <v>2.3529411764705883</v>
      </c>
      <c r="AM223" s="14">
        <f t="shared" ca="1" si="100"/>
        <v>16</v>
      </c>
      <c r="AN223" s="18">
        <f t="shared" ca="1" si="113"/>
        <v>2</v>
      </c>
      <c r="AO223" s="18">
        <f t="shared" ca="1" si="143"/>
        <v>90</v>
      </c>
      <c r="AP223" s="18">
        <f t="shared" ca="1" si="144"/>
        <v>80</v>
      </c>
      <c r="AQ223" s="18">
        <f t="shared" ca="1" si="145"/>
        <v>85</v>
      </c>
      <c r="AR223" s="18">
        <f t="shared" ca="1" si="146"/>
        <v>90</v>
      </c>
      <c r="AS223">
        <f t="shared" ca="1" si="147"/>
        <v>3</v>
      </c>
      <c r="AT223" cm="1">
        <f t="array" aca="1" ref="AT223" ca="1">IF(AS223=AS222, AT222, INDEX(Parties[Opponent ID], AS223))</f>
        <v>11</v>
      </c>
      <c r="AU223" t="str" cm="1">
        <f t="array" aca="1" ref="AU223" ca="1">IF(AT223=AT222,AU222, INDEX(Monsters[Name], AT223))</f>
        <v>Gneaver</v>
      </c>
      <c r="AV223" cm="1">
        <f t="array" aca="1" ref="AV223" ca="1">IF(AND($AS223=$AS222, $CD222=""), BY222, INDEX(Monsters[Health], $AT223))</f>
        <v>38</v>
      </c>
      <c r="AW223" cm="1">
        <f t="array" aca="1" ref="AW223" ca="1">IF(AND($AS223=$AS222, $CD222=""), BZ222, INDEX(Monsters[Stamina], $AT223))</f>
        <v>79</v>
      </c>
      <c r="AX223" s="18" cm="1">
        <f t="array" aca="1" ref="AX223" ca="1">IF(AND($AS223=$AS222, $CD222=""), CA222, INDEX(Monsters[Attack], $AT223))</f>
        <v>110</v>
      </c>
      <c r="AY223" s="18" cm="1">
        <f t="array" aca="1" ref="AY223" ca="1">IF(AND($AS223=$AS222, $CD222=""), CB222, INDEX(Monsters[Defense], $AT223))</f>
        <v>80</v>
      </c>
      <c r="AZ223" s="18" cm="1">
        <f t="array" aca="1" ref="AZ223" ca="1">IF(AND($AS223=$AS222, $CD222=""), CC222, INDEX(Monsters[Luck], $AT223))</f>
        <v>100</v>
      </c>
      <c r="BA223" cm="1">
        <f t="array" aca="1" ref="BA223" ca="1">IF(AT223=AT222, BA222, MATCH(INDEX(Monsters[Element], AT223), Elements, 0))</f>
        <v>4</v>
      </c>
      <c r="BB223" s="4" cm="1">
        <f t="array" aca="1" ref="BB223" ca="1">INDEX(Monsters[Chance to Use 2], AT223)</f>
        <v>0.25</v>
      </c>
      <c r="BC223" cm="1">
        <f t="array" aca="1" ref="BC223" ca="1">INDEX(Monsters[Ability 1 ID], AT223)</f>
        <v>1</v>
      </c>
      <c r="BD223" cm="1">
        <f t="array" aca="1" ref="BD223" ca="1">INDEX(Monsters[Ability 2 ID], AT223)</f>
        <v>2</v>
      </c>
      <c r="BE223" cm="1">
        <f t="array" aca="1" ref="BE223" ca="1">INDEX(Abilities[Stamina Cost], BC223)</f>
        <v>5</v>
      </c>
      <c r="BF223" cm="1">
        <f t="array" aca="1" ref="BF223" ca="1">INDEX(Abilities[Stamina Cost], BD223)</f>
        <v>3</v>
      </c>
      <c r="BG223">
        <f t="shared" ca="1" si="148"/>
        <v>2</v>
      </c>
      <c r="BH223">
        <f t="shared" ca="1" si="149"/>
        <v>3</v>
      </c>
      <c r="BI223">
        <f t="shared" ca="1" si="150"/>
        <v>5</v>
      </c>
      <c r="BJ223">
        <f t="shared" ca="1" si="151"/>
        <v>1</v>
      </c>
      <c r="BK223">
        <f t="shared" ca="1" si="152"/>
        <v>1</v>
      </c>
      <c r="BL223" s="18" cm="1">
        <f t="array" aca="1" ref="BL223" ca="1">INDEX(Abilities[Element ID], $BK223)</f>
        <v>4</v>
      </c>
      <c r="BM223" s="18" cm="1">
        <f t="array" aca="1" ref="BM223" ca="1">INDEX(Abilities[Stamina Cost], $BK223)</f>
        <v>5</v>
      </c>
      <c r="BN223" s="18" cm="1">
        <f t="array" aca="1" ref="BN223" ca="1">INDEX(Abilities[Min Damage], $BK223)</f>
        <v>12</v>
      </c>
      <c r="BO223" s="18" cm="1">
        <f t="array" aca="1" ref="BO223" ca="1">INDEX(Abilities[Max Damage], $BK223)</f>
        <v>18</v>
      </c>
      <c r="BP223" s="14">
        <f t="shared" ca="1" si="153"/>
        <v>15.99289975743508</v>
      </c>
      <c r="BQ223" t="str" cm="1">
        <f t="array" aca="1" ref="BQ223" ca="1">INDEX(Abilities[Special Effect], BK223)</f>
        <v>Vampire</v>
      </c>
      <c r="BR223" t="b" cm="1">
        <f t="array" aca="1" ref="BR223" ca="1">RAND() &lt;INDEX(Abilities[Effect Chance], BK223)*AZ223/100</f>
        <v>1</v>
      </c>
      <c r="BS223" t="str">
        <f t="shared" ca="1" si="154"/>
        <v>Vampire</v>
      </c>
      <c r="BT223" s="14">
        <f t="shared" ca="1" si="155"/>
        <v>15.99289975743508</v>
      </c>
      <c r="BU223" t="b">
        <f t="shared" ca="1" si="156"/>
        <v>0</v>
      </c>
      <c r="BV223" t="b">
        <f ca="1">AND(BU223, AS223=COUNTA(Parties[Opponent Party]))</f>
        <v>0</v>
      </c>
      <c r="BW223" s="14" cm="1">
        <f t="array" aca="1" ref="BW223" ca="1">INDEX(ElementMultiplier, AA223, BA223)*100/AY223</f>
        <v>1.5625</v>
      </c>
      <c r="BX223" s="18">
        <f t="shared" ca="1" si="101"/>
        <v>21</v>
      </c>
      <c r="BY223" s="18">
        <f t="shared" ca="1" si="102"/>
        <v>25</v>
      </c>
      <c r="BZ223" s="18">
        <f t="shared" ca="1" si="157"/>
        <v>74</v>
      </c>
      <c r="CA223" s="18">
        <f t="shared" ca="1" si="158"/>
        <v>110</v>
      </c>
      <c r="CB223" s="18">
        <f t="shared" ca="1" si="159"/>
        <v>80</v>
      </c>
      <c r="CC223" s="18">
        <f t="shared" ca="1" si="160"/>
        <v>100</v>
      </c>
      <c r="CD223" t="str">
        <f t="shared" ca="1" si="161"/>
        <v/>
      </c>
    </row>
    <row r="224" spans="8:82" x14ac:dyDescent="0.25">
      <c r="H224">
        <f t="shared" ca="1" si="133"/>
        <v>2</v>
      </c>
      <c r="I224" cm="1">
        <f t="array" aca="1" ref="I224" ca="1">IF(H224=H223, I223, INDEX(Parties[Player ID], H224))</f>
        <v>8</v>
      </c>
      <c r="J224" t="str" cm="1">
        <f t="array" aca="1" ref="J224" ca="1">IF(I224=I223,J223, INDEX(Monsters[Name], I224))</f>
        <v>EFUP Gnome (Extrodinary Fantasical Ultra Pretty Gnome)</v>
      </c>
      <c r="K224" cm="1">
        <f t="array" aca="1" ref="K224" ca="1">IF(AND($H224=$H223, CD223=""), AN223, INDEX(Monsters[Health], $I224))</f>
        <v>2</v>
      </c>
      <c r="L224" cm="1">
        <f t="array" aca="1" ref="L224" ca="1">IF(AND($H224=$H223, $CD223=""), AO223, INDEX(Monsters[Stamina], $I224))</f>
        <v>90</v>
      </c>
      <c r="M224" s="18" cm="1">
        <f t="array" aca="1" ref="M224" ca="1">IF(AND($H224=$H223, $CD223=""), AP223, INDEX(Monsters[Attack], $I224))</f>
        <v>80</v>
      </c>
      <c r="N224" s="18" cm="1">
        <f t="array" aca="1" ref="N224" ca="1">IF(AND($H224=$H223, $CD223=""), AQ223, INDEX(Monsters[Defense], $I224))</f>
        <v>85</v>
      </c>
      <c r="O224" s="18" cm="1">
        <f t="array" aca="1" ref="O224" ca="1">IF(AND($H224=$H223, $CD223=""), AR223, INDEX(Monsters[Luck], $I224))</f>
        <v>90</v>
      </c>
      <c r="P224" cm="1">
        <f t="array" aca="1" ref="P224" ca="1">IF(I224=I223, P223, MATCH(INDEX(Monsters[Element], I224), Elements, 0))</f>
        <v>2</v>
      </c>
      <c r="Q224" s="4" cm="1">
        <f t="array" aca="1" ref="Q224" ca="1">INDEX(Monsters[Chance to Use 2], I224)</f>
        <v>0.8</v>
      </c>
      <c r="R224" cm="1">
        <f t="array" aca="1" ref="R224" ca="1">INDEX(Monsters[Ability 1 ID], I224)</f>
        <v>14</v>
      </c>
      <c r="S224" cm="1">
        <f t="array" aca="1" ref="S224" ca="1">INDEX(Monsters[Ability 2 ID], I224)</f>
        <v>11</v>
      </c>
      <c r="T224" cm="1">
        <f t="array" aca="1" ref="T224" ca="1">INDEX(Abilities[Stamina Cost], R224)</f>
        <v>20</v>
      </c>
      <c r="U224" cm="1">
        <f t="array" aca="1" ref="U224" ca="1">INDEX(Abilities[Stamina Cost], S224)</f>
        <v>10</v>
      </c>
      <c r="V224">
        <f t="shared" ca="1" si="134"/>
        <v>2</v>
      </c>
      <c r="W224">
        <f t="shared" ca="1" si="135"/>
        <v>10</v>
      </c>
      <c r="X224">
        <f t="shared" ca="1" si="136"/>
        <v>20</v>
      </c>
      <c r="Y224">
        <f t="shared" ca="1" si="137"/>
        <v>1</v>
      </c>
      <c r="Z224">
        <f t="shared" ca="1" si="138"/>
        <v>14</v>
      </c>
      <c r="AA224" s="18" cm="1">
        <f t="array" aca="1" ref="AA224" ca="1">INDEX(Abilities[Element ID], $Z224)</f>
        <v>2</v>
      </c>
      <c r="AB224" s="18" cm="1">
        <f t="array" aca="1" ref="AB224" ca="1">INDEX(Abilities[Stamina Cost], $Z224)</f>
        <v>20</v>
      </c>
      <c r="AC224" s="18" cm="1">
        <f t="array" aca="1" ref="AC224" ca="1">INDEX(Abilities[Min Damage], $Z224)</f>
        <v>10</v>
      </c>
      <c r="AD224" s="18" cm="1">
        <f t="array" aca="1" ref="AD224" ca="1">INDEX(Abilities[Max Damage], $Z224)</f>
        <v>25</v>
      </c>
      <c r="AE224" s="14">
        <f t="shared" ca="1" si="139"/>
        <v>11.315870055655139</v>
      </c>
      <c r="AF224" t="str" cm="1">
        <f t="array" aca="1" ref="AF224" ca="1">INDEX(Abilities[Special Effect], Z224)</f>
        <v>Fortify</v>
      </c>
      <c r="AG224" t="b" cm="1">
        <f t="array" aca="1" ref="AG224" ca="1">RAND() &lt;INDEX(Abilities[Effect Chance], Z224)*O224/100</f>
        <v>1</v>
      </c>
      <c r="AH224" t="str">
        <f t="shared" ca="1" si="140"/>
        <v>Fortify</v>
      </c>
      <c r="AI224" s="14">
        <f t="shared" ca="1" si="141"/>
        <v>11.315870055655139</v>
      </c>
      <c r="AJ224" t="b">
        <f t="shared" ca="1" si="142"/>
        <v>1</v>
      </c>
      <c r="AK224" t="b">
        <f ca="1">AND(AJ224, H224=COUNTA(Parties[Player Party]))</f>
        <v>0</v>
      </c>
      <c r="AL224" s="14" cm="1">
        <f t="array" aca="1" ref="AL224" ca="1">INDEX(ElementMultiplier, BL224, P224)*100/N224</f>
        <v>1.1764705882352942</v>
      </c>
      <c r="AM224" s="14">
        <f t="shared" ca="1" si="100"/>
        <v>11</v>
      </c>
      <c r="AN224" s="18">
        <f t="shared" ca="1" si="113"/>
        <v>0</v>
      </c>
      <c r="AO224" s="18">
        <f t="shared" ca="1" si="143"/>
        <v>70</v>
      </c>
      <c r="AP224" s="18">
        <f t="shared" ca="1" si="144"/>
        <v>80</v>
      </c>
      <c r="AQ224" s="18">
        <f t="shared" ca="1" si="145"/>
        <v>94</v>
      </c>
      <c r="AR224" s="18">
        <f t="shared" ca="1" si="146"/>
        <v>90</v>
      </c>
      <c r="AS224">
        <f t="shared" ca="1" si="147"/>
        <v>3</v>
      </c>
      <c r="AT224" cm="1">
        <f t="array" aca="1" ref="AT224" ca="1">IF(AS224=AS223, AT223, INDEX(Parties[Opponent ID], AS224))</f>
        <v>11</v>
      </c>
      <c r="AU224" t="str" cm="1">
        <f t="array" aca="1" ref="AU224" ca="1">IF(AT224=AT223,AU223, INDEX(Monsters[Name], AT224))</f>
        <v>Gneaver</v>
      </c>
      <c r="AV224" cm="1">
        <f t="array" aca="1" ref="AV224" ca="1">IF(AND($AS224=$AS223, $CD223=""), BY223, INDEX(Monsters[Health], $AT224))</f>
        <v>25</v>
      </c>
      <c r="AW224" cm="1">
        <f t="array" aca="1" ref="AW224" ca="1">IF(AND($AS224=$AS223, $CD223=""), BZ223, INDEX(Monsters[Stamina], $AT224))</f>
        <v>74</v>
      </c>
      <c r="AX224" s="18" cm="1">
        <f t="array" aca="1" ref="AX224" ca="1">IF(AND($AS224=$AS223, $CD223=""), CA223, INDEX(Monsters[Attack], $AT224))</f>
        <v>110</v>
      </c>
      <c r="AY224" s="18" cm="1">
        <f t="array" aca="1" ref="AY224" ca="1">IF(AND($AS224=$AS223, $CD223=""), CB223, INDEX(Monsters[Defense], $AT224))</f>
        <v>80</v>
      </c>
      <c r="AZ224" s="18" cm="1">
        <f t="array" aca="1" ref="AZ224" ca="1">IF(AND($AS224=$AS223, $CD223=""), CC223, INDEX(Monsters[Luck], $AT224))</f>
        <v>100</v>
      </c>
      <c r="BA224" cm="1">
        <f t="array" aca="1" ref="BA224" ca="1">IF(AT224=AT223, BA223, MATCH(INDEX(Monsters[Element], AT224), Elements, 0))</f>
        <v>4</v>
      </c>
      <c r="BB224" s="4" cm="1">
        <f t="array" aca="1" ref="BB224" ca="1">INDEX(Monsters[Chance to Use 2], AT224)</f>
        <v>0.25</v>
      </c>
      <c r="BC224" cm="1">
        <f t="array" aca="1" ref="BC224" ca="1">INDEX(Monsters[Ability 1 ID], AT224)</f>
        <v>1</v>
      </c>
      <c r="BD224" cm="1">
        <f t="array" aca="1" ref="BD224" ca="1">INDEX(Monsters[Ability 2 ID], AT224)</f>
        <v>2</v>
      </c>
      <c r="BE224" cm="1">
        <f t="array" aca="1" ref="BE224" ca="1">INDEX(Abilities[Stamina Cost], BC224)</f>
        <v>5</v>
      </c>
      <c r="BF224" cm="1">
        <f t="array" aca="1" ref="BF224" ca="1">INDEX(Abilities[Stamina Cost], BD224)</f>
        <v>3</v>
      </c>
      <c r="BG224">
        <f t="shared" ca="1" si="148"/>
        <v>2</v>
      </c>
      <c r="BH224">
        <f t="shared" ca="1" si="149"/>
        <v>3</v>
      </c>
      <c r="BI224">
        <f t="shared" ca="1" si="150"/>
        <v>5</v>
      </c>
      <c r="BJ224">
        <f t="shared" ca="1" si="151"/>
        <v>2</v>
      </c>
      <c r="BK224">
        <f t="shared" ca="1" si="152"/>
        <v>2</v>
      </c>
      <c r="BL224" s="18" cm="1">
        <f t="array" aca="1" ref="BL224" ca="1">INDEX(Abilities[Element ID], $BK224)</f>
        <v>1</v>
      </c>
      <c r="BM224" s="18" cm="1">
        <f t="array" aca="1" ref="BM224" ca="1">INDEX(Abilities[Stamina Cost], $BK224)</f>
        <v>3</v>
      </c>
      <c r="BN224" s="18" cm="1">
        <f t="array" aca="1" ref="BN224" ca="1">INDEX(Abilities[Min Damage], $BK224)</f>
        <v>8</v>
      </c>
      <c r="BO224" s="18" cm="1">
        <f t="array" aca="1" ref="BO224" ca="1">INDEX(Abilities[Max Damage], $BK224)</f>
        <v>13</v>
      </c>
      <c r="BP224" s="14">
        <f t="shared" ca="1" si="153"/>
        <v>11.415794097715724</v>
      </c>
      <c r="BQ224" t="str" cm="1">
        <f t="array" aca="1" ref="BQ224" ca="1">INDEX(Abilities[Special Effect], BK224)</f>
        <v>Sunder</v>
      </c>
      <c r="BR224" t="b" cm="1">
        <f t="array" aca="1" ref="BR224" ca="1">RAND() &lt;INDEX(Abilities[Effect Chance], BK224)*AZ224/100</f>
        <v>0</v>
      </c>
      <c r="BS224" t="str">
        <f t="shared" ca="1" si="154"/>
        <v/>
      </c>
      <c r="BT224" s="14">
        <f t="shared" ca="1" si="155"/>
        <v>11.415794097715724</v>
      </c>
      <c r="BU224" t="b">
        <f t="shared" ca="1" si="156"/>
        <v>0</v>
      </c>
      <c r="BV224" t="b">
        <f ca="1">AND(BU224, AS224=COUNTA(Parties[Opponent Party]))</f>
        <v>0</v>
      </c>
      <c r="BW224" s="14" cm="1">
        <f t="array" aca="1" ref="BW224" ca="1">INDEX(ElementMultiplier, AA224, BA224)*100/AY224</f>
        <v>1.5625</v>
      </c>
      <c r="BX224" s="18">
        <f t="shared" ca="1" si="101"/>
        <v>18</v>
      </c>
      <c r="BY224" s="18">
        <f t="shared" ca="1" si="102"/>
        <v>7</v>
      </c>
      <c r="BZ224" s="18">
        <f t="shared" ca="1" si="157"/>
        <v>71</v>
      </c>
      <c r="CA224" s="18">
        <f t="shared" ca="1" si="158"/>
        <v>110</v>
      </c>
      <c r="CB224" s="18">
        <f t="shared" ca="1" si="159"/>
        <v>80</v>
      </c>
      <c r="CC224" s="18">
        <f t="shared" ca="1" si="160"/>
        <v>100</v>
      </c>
      <c r="CD224" t="str">
        <f t="shared" ca="1" si="161"/>
        <v/>
      </c>
    </row>
    <row r="225" spans="8:82" x14ac:dyDescent="0.25">
      <c r="H225">
        <f t="shared" ca="1" si="133"/>
        <v>3</v>
      </c>
      <c r="I225" cm="1">
        <f t="array" aca="1" ref="I225" ca="1">IF(H225=H224, I224, INDEX(Parties[Player ID], H225))</f>
        <v>3</v>
      </c>
      <c r="J225" t="str" cm="1">
        <f t="array" aca="1" ref="J225" ca="1">IF(I225=I224,J224, INDEX(Monsters[Name], I225))</f>
        <v>Joe Gnome</v>
      </c>
      <c r="K225" cm="1">
        <f t="array" aca="1" ref="K225" ca="1">IF(AND($H225=$H224, CD224=""), AN224, INDEX(Monsters[Health], $I225))</f>
        <v>60</v>
      </c>
      <c r="L225" cm="1">
        <f t="array" aca="1" ref="L225" ca="1">IF(AND($H225=$H224, $CD224=""), AO224, INDEX(Monsters[Stamina], $I225))</f>
        <v>260</v>
      </c>
      <c r="M225" s="18" cm="1">
        <f t="array" aca="1" ref="M225" ca="1">IF(AND($H225=$H224, $CD224=""), AP224, INDEX(Monsters[Attack], $I225))</f>
        <v>100</v>
      </c>
      <c r="N225" s="18" cm="1">
        <f t="array" aca="1" ref="N225" ca="1">IF(AND($H225=$H224, $CD224=""), AQ224, INDEX(Monsters[Defense], $I225))</f>
        <v>110</v>
      </c>
      <c r="O225" s="18" cm="1">
        <f t="array" aca="1" ref="O225" ca="1">IF(AND($H225=$H224, $CD224=""), AR224, INDEX(Monsters[Luck], $I225))</f>
        <v>300</v>
      </c>
      <c r="P225" cm="1">
        <f t="array" aca="1" ref="P225" ca="1">IF(I225=I224, P224, MATCH(INDEX(Monsters[Element], I225), Elements, 0))</f>
        <v>1</v>
      </c>
      <c r="Q225" s="4" cm="1">
        <f t="array" aca="1" ref="Q225" ca="1">INDEX(Monsters[Chance to Use 2], I225)</f>
        <v>0.7</v>
      </c>
      <c r="R225" cm="1">
        <f t="array" aca="1" ref="R225" ca="1">INDEX(Monsters[Ability 1 ID], I225)</f>
        <v>5</v>
      </c>
      <c r="S225" cm="1">
        <f t="array" aca="1" ref="S225" ca="1">INDEX(Monsters[Ability 2 ID], I225)</f>
        <v>6</v>
      </c>
      <c r="T225" cm="1">
        <f t="array" aca="1" ref="T225" ca="1">INDEX(Abilities[Stamina Cost], R225)</f>
        <v>2</v>
      </c>
      <c r="U225" cm="1">
        <f t="array" aca="1" ref="U225" ca="1">INDEX(Abilities[Stamina Cost], S225)</f>
        <v>55</v>
      </c>
      <c r="V225">
        <f t="shared" ca="1" si="134"/>
        <v>1</v>
      </c>
      <c r="W225">
        <f t="shared" ca="1" si="135"/>
        <v>2</v>
      </c>
      <c r="X225">
        <f t="shared" ca="1" si="136"/>
        <v>55</v>
      </c>
      <c r="Y225">
        <f t="shared" ca="1" si="137"/>
        <v>2</v>
      </c>
      <c r="Z225">
        <f t="shared" ca="1" si="138"/>
        <v>6</v>
      </c>
      <c r="AA225" s="18" cm="1">
        <f t="array" aca="1" ref="AA225" ca="1">INDEX(Abilities[Element ID], $Z225)</f>
        <v>5</v>
      </c>
      <c r="AB225" s="18" cm="1">
        <f t="array" aca="1" ref="AB225" ca="1">INDEX(Abilities[Stamina Cost], $Z225)</f>
        <v>55</v>
      </c>
      <c r="AC225" s="18" cm="1">
        <f t="array" aca="1" ref="AC225" ca="1">INDEX(Abilities[Min Damage], $Z225)</f>
        <v>4</v>
      </c>
      <c r="AD225" s="18" cm="1">
        <f t="array" aca="1" ref="AD225" ca="1">INDEX(Abilities[Max Damage], $Z225)</f>
        <v>8</v>
      </c>
      <c r="AE225" s="14">
        <f t="shared" ca="1" si="139"/>
        <v>6.222232118578285</v>
      </c>
      <c r="AF225" t="str" cm="1">
        <f t="array" aca="1" ref="AF225" ca="1">INDEX(Abilities[Special Effect], Z225)</f>
        <v>Fortify</v>
      </c>
      <c r="AG225" t="b" cm="1">
        <f t="array" aca="1" ref="AG225" ca="1">RAND() &lt;INDEX(Abilities[Effect Chance], Z225)*O225/100</f>
        <v>1</v>
      </c>
      <c r="AH225" t="str">
        <f t="shared" ca="1" si="140"/>
        <v>Fortify</v>
      </c>
      <c r="AI225" s="14">
        <f t="shared" ca="1" si="141"/>
        <v>6.222232118578285</v>
      </c>
      <c r="AJ225" t="b">
        <f t="shared" ca="1" si="142"/>
        <v>0</v>
      </c>
      <c r="AK225" t="b">
        <f ca="1">AND(AJ225, H225=COUNTA(Parties[Player Party]))</f>
        <v>0</v>
      </c>
      <c r="AL225" s="14" cm="1">
        <f t="array" aca="1" ref="AL225" ca="1">INDEX(ElementMultiplier, BL225, P225)*100/N225</f>
        <v>0.90909090909090906</v>
      </c>
      <c r="AM225" s="14">
        <f t="shared" ca="1" si="100"/>
        <v>18</v>
      </c>
      <c r="AN225" s="18">
        <f t="shared" ca="1" si="113"/>
        <v>42</v>
      </c>
      <c r="AO225" s="18">
        <f t="shared" ca="1" si="143"/>
        <v>205</v>
      </c>
      <c r="AP225" s="18">
        <f t="shared" ca="1" si="144"/>
        <v>100</v>
      </c>
      <c r="AQ225" s="18">
        <f t="shared" ca="1" si="145"/>
        <v>121</v>
      </c>
      <c r="AR225" s="18">
        <f t="shared" ca="1" si="146"/>
        <v>300</v>
      </c>
      <c r="AS225">
        <f t="shared" ca="1" si="147"/>
        <v>3</v>
      </c>
      <c r="AT225" cm="1">
        <f t="array" aca="1" ref="AT225" ca="1">IF(AS225=AS224, AT224, INDEX(Parties[Opponent ID], AS225))</f>
        <v>11</v>
      </c>
      <c r="AU225" t="str" cm="1">
        <f t="array" aca="1" ref="AU225" ca="1">IF(AT225=AT224,AU224, INDEX(Monsters[Name], AT225))</f>
        <v>Gneaver</v>
      </c>
      <c r="AV225" cm="1">
        <f t="array" aca="1" ref="AV225" ca="1">IF(AND($AS225=$AS224, $CD224=""), BY224, INDEX(Monsters[Health], $AT225))</f>
        <v>7</v>
      </c>
      <c r="AW225" cm="1">
        <f t="array" aca="1" ref="AW225" ca="1">IF(AND($AS225=$AS224, $CD224=""), BZ224, INDEX(Monsters[Stamina], $AT225))</f>
        <v>71</v>
      </c>
      <c r="AX225" s="18" cm="1">
        <f t="array" aca="1" ref="AX225" ca="1">IF(AND($AS225=$AS224, $CD224=""), CA224, INDEX(Monsters[Attack], $AT225))</f>
        <v>110</v>
      </c>
      <c r="AY225" s="18" cm="1">
        <f t="array" aca="1" ref="AY225" ca="1">IF(AND($AS225=$AS224, $CD224=""), CB224, INDEX(Monsters[Defense], $AT225))</f>
        <v>80</v>
      </c>
      <c r="AZ225" s="18" cm="1">
        <f t="array" aca="1" ref="AZ225" ca="1">IF(AND($AS225=$AS224, $CD224=""), CC224, INDEX(Monsters[Luck], $AT225))</f>
        <v>100</v>
      </c>
      <c r="BA225" cm="1">
        <f t="array" aca="1" ref="BA225" ca="1">IF(AT225=AT224, BA224, MATCH(INDEX(Monsters[Element], AT225), Elements, 0))</f>
        <v>4</v>
      </c>
      <c r="BB225" s="4" cm="1">
        <f t="array" aca="1" ref="BB225" ca="1">INDEX(Monsters[Chance to Use 2], AT225)</f>
        <v>0.25</v>
      </c>
      <c r="BC225" cm="1">
        <f t="array" aca="1" ref="BC225" ca="1">INDEX(Monsters[Ability 1 ID], AT225)</f>
        <v>1</v>
      </c>
      <c r="BD225" cm="1">
        <f t="array" aca="1" ref="BD225" ca="1">INDEX(Monsters[Ability 2 ID], AT225)</f>
        <v>2</v>
      </c>
      <c r="BE225" cm="1">
        <f t="array" aca="1" ref="BE225" ca="1">INDEX(Abilities[Stamina Cost], BC225)</f>
        <v>5</v>
      </c>
      <c r="BF225" cm="1">
        <f t="array" aca="1" ref="BF225" ca="1">INDEX(Abilities[Stamina Cost], BD225)</f>
        <v>3</v>
      </c>
      <c r="BG225">
        <f t="shared" ca="1" si="148"/>
        <v>2</v>
      </c>
      <c r="BH225">
        <f t="shared" ca="1" si="149"/>
        <v>3</v>
      </c>
      <c r="BI225">
        <f t="shared" ca="1" si="150"/>
        <v>5</v>
      </c>
      <c r="BJ225">
        <f t="shared" ca="1" si="151"/>
        <v>1</v>
      </c>
      <c r="BK225">
        <f t="shared" ca="1" si="152"/>
        <v>1</v>
      </c>
      <c r="BL225" s="18" cm="1">
        <f t="array" aca="1" ref="BL225" ca="1">INDEX(Abilities[Element ID], $BK225)</f>
        <v>4</v>
      </c>
      <c r="BM225" s="18" cm="1">
        <f t="array" aca="1" ref="BM225" ca="1">INDEX(Abilities[Stamina Cost], $BK225)</f>
        <v>5</v>
      </c>
      <c r="BN225" s="18" cm="1">
        <f t="array" aca="1" ref="BN225" ca="1">INDEX(Abilities[Min Damage], $BK225)</f>
        <v>12</v>
      </c>
      <c r="BO225" s="18" cm="1">
        <f t="array" aca="1" ref="BO225" ca="1">INDEX(Abilities[Max Damage], $BK225)</f>
        <v>18</v>
      </c>
      <c r="BP225" s="14">
        <f t="shared" ca="1" si="153"/>
        <v>17.608418965763637</v>
      </c>
      <c r="BQ225" t="str" cm="1">
        <f t="array" aca="1" ref="BQ225" ca="1">INDEX(Abilities[Special Effect], BK225)</f>
        <v>Vampire</v>
      </c>
      <c r="BR225" t="b" cm="1">
        <f t="array" aca="1" ref="BR225" ca="1">RAND() &lt;INDEX(Abilities[Effect Chance], BK225)*AZ225/100</f>
        <v>0</v>
      </c>
      <c r="BS225" t="str">
        <f t="shared" ca="1" si="154"/>
        <v/>
      </c>
      <c r="BT225" s="14">
        <f t="shared" ca="1" si="155"/>
        <v>17.608418965763637</v>
      </c>
      <c r="BU225" t="b">
        <f t="shared" ca="1" si="156"/>
        <v>1</v>
      </c>
      <c r="BV225" t="b">
        <f ca="1">AND(BU225, AS225=COUNTA(Parties[Opponent Party]))</f>
        <v>1</v>
      </c>
      <c r="BW225" s="14" cm="1">
        <f t="array" aca="1" ref="BW225" ca="1">INDEX(ElementMultiplier, AA225, BA225)*100/AY225</f>
        <v>1.875</v>
      </c>
      <c r="BX225" s="18">
        <f t="shared" ca="1" si="101"/>
        <v>12</v>
      </c>
      <c r="BY225" s="18">
        <f t="shared" ca="1" si="102"/>
        <v>0</v>
      </c>
      <c r="BZ225" s="18">
        <f t="shared" ca="1" si="157"/>
        <v>66</v>
      </c>
      <c r="CA225" s="18">
        <f t="shared" ca="1" si="158"/>
        <v>110</v>
      </c>
      <c r="CB225" s="18">
        <f t="shared" ca="1" si="159"/>
        <v>80</v>
      </c>
      <c r="CC225" s="18">
        <f t="shared" ca="1" si="160"/>
        <v>100</v>
      </c>
      <c r="CD225" t="str">
        <f t="shared" ca="1" si="161"/>
        <v>Player</v>
      </c>
    </row>
    <row r="226" spans="8:82" x14ac:dyDescent="0.25">
      <c r="H226">
        <f t="shared" ca="1" si="133"/>
        <v>1</v>
      </c>
      <c r="I226" cm="1">
        <f t="array" aca="1" ref="I226" ca="1">IF(H226=H225, I225, INDEX(Parties[Player ID], H226))</f>
        <v>5</v>
      </c>
      <c r="J226" t="str" cm="1">
        <f t="array" aca="1" ref="J226" ca="1">IF(I226=I225,J225, INDEX(Monsters[Name], I226))</f>
        <v>Gunome</v>
      </c>
      <c r="K226" cm="1">
        <f t="array" aca="1" ref="K226" ca="1">IF(AND($H226=$H225, CD225=""), AN225, INDEX(Monsters[Health], $I226))</f>
        <v>55</v>
      </c>
      <c r="L226" cm="1">
        <f t="array" aca="1" ref="L226" ca="1">IF(AND($H226=$H225, $CD225=""), AO225, INDEX(Monsters[Stamina], $I226))</f>
        <v>110</v>
      </c>
      <c r="M226" s="18" cm="1">
        <f t="array" aca="1" ref="M226" ca="1">IF(AND($H226=$H225, $CD225=""), AP225, INDEX(Monsters[Attack], $I226))</f>
        <v>165</v>
      </c>
      <c r="N226" s="18" cm="1">
        <f t="array" aca="1" ref="N226" ca="1">IF(AND($H226=$H225, $CD225=""), AQ225, INDEX(Monsters[Defense], $I226))</f>
        <v>125</v>
      </c>
      <c r="O226" s="18" cm="1">
        <f t="array" aca="1" ref="O226" ca="1">IF(AND($H226=$H225, $CD225=""), AR225, INDEX(Monsters[Luck], $I226))</f>
        <v>110</v>
      </c>
      <c r="P226" cm="1">
        <f t="array" aca="1" ref="P226" ca="1">IF(I226=I225, P225, MATCH(INDEX(Monsters[Element], I226), Elements, 0))</f>
        <v>5</v>
      </c>
      <c r="Q226" s="4" cm="1">
        <f t="array" aca="1" ref="Q226" ca="1">INDEX(Monsters[Chance to Use 2], I226)</f>
        <v>0.4</v>
      </c>
      <c r="R226" cm="1">
        <f t="array" aca="1" ref="R226" ca="1">INDEX(Monsters[Ability 1 ID], I226)</f>
        <v>9</v>
      </c>
      <c r="S226" cm="1">
        <f t="array" aca="1" ref="S226" ca="1">INDEX(Monsters[Ability 2 ID], I226)</f>
        <v>10</v>
      </c>
      <c r="T226" cm="1">
        <f t="array" aca="1" ref="T226" ca="1">INDEX(Abilities[Stamina Cost], R226)</f>
        <v>5</v>
      </c>
      <c r="U226" cm="1">
        <f t="array" aca="1" ref="U226" ca="1">INDEX(Abilities[Stamina Cost], S226)</f>
        <v>12</v>
      </c>
      <c r="V226">
        <f t="shared" ca="1" si="134"/>
        <v>1</v>
      </c>
      <c r="W226">
        <f t="shared" ca="1" si="135"/>
        <v>5</v>
      </c>
      <c r="X226">
        <f t="shared" ca="1" si="136"/>
        <v>12</v>
      </c>
      <c r="Y226">
        <f t="shared" ca="1" si="137"/>
        <v>2</v>
      </c>
      <c r="Z226">
        <f t="shared" ca="1" si="138"/>
        <v>10</v>
      </c>
      <c r="AA226" s="18" cm="1">
        <f t="array" aca="1" ref="AA226" ca="1">INDEX(Abilities[Element ID], $Z226)</f>
        <v>5</v>
      </c>
      <c r="AB226" s="18" cm="1">
        <f t="array" aca="1" ref="AB226" ca="1">INDEX(Abilities[Stamina Cost], $Z226)</f>
        <v>12</v>
      </c>
      <c r="AC226" s="18" cm="1">
        <f t="array" aca="1" ref="AC226" ca="1">INDEX(Abilities[Min Damage], $Z226)</f>
        <v>4</v>
      </c>
      <c r="AD226" s="18" cm="1">
        <f t="array" aca="1" ref="AD226" ca="1">INDEX(Abilities[Max Damage], $Z226)</f>
        <v>10</v>
      </c>
      <c r="AE226" s="14">
        <f t="shared" ca="1" si="139"/>
        <v>13.265446926538134</v>
      </c>
      <c r="AF226" t="str" cm="1">
        <f t="array" aca="1" ref="AF226" ca="1">INDEX(Abilities[Special Effect], Z226)</f>
        <v>Focus</v>
      </c>
      <c r="AG226" t="b" cm="1">
        <f t="array" aca="1" ref="AG226" ca="1">RAND() &lt;INDEX(Abilities[Effect Chance], Z226)*O226/100</f>
        <v>0</v>
      </c>
      <c r="AH226" t="str">
        <f t="shared" ca="1" si="140"/>
        <v/>
      </c>
      <c r="AI226" s="14">
        <f t="shared" ca="1" si="141"/>
        <v>13.265446926538134</v>
      </c>
      <c r="AJ226" t="b">
        <f t="shared" ca="1" si="142"/>
        <v>0</v>
      </c>
      <c r="AK226" t="b">
        <f ca="1">AND(AJ226, H226=COUNTA(Parties[Player Party]))</f>
        <v>0</v>
      </c>
      <c r="AL226" s="14" cm="1">
        <f t="array" aca="1" ref="AL226" ca="1">INDEX(ElementMultiplier, BL226, P226)*100/N226</f>
        <v>1</v>
      </c>
      <c r="AM226" s="14">
        <f t="shared" ca="1" si="100"/>
        <v>4</v>
      </c>
      <c r="AN226" s="18">
        <f t="shared" ca="1" si="113"/>
        <v>51</v>
      </c>
      <c r="AO226" s="18">
        <f t="shared" ca="1" si="143"/>
        <v>98</v>
      </c>
      <c r="AP226" s="18">
        <f t="shared" ca="1" si="144"/>
        <v>165</v>
      </c>
      <c r="AQ226" s="18">
        <f t="shared" ca="1" si="145"/>
        <v>125</v>
      </c>
      <c r="AR226" s="18">
        <f t="shared" ca="1" si="146"/>
        <v>110</v>
      </c>
      <c r="AS226">
        <f t="shared" ca="1" si="147"/>
        <v>1</v>
      </c>
      <c r="AT226" cm="1">
        <f t="array" aca="1" ref="AT226" ca="1">IF(AS226=AS225, AT225, INDEX(Parties[Opponent ID], AS226))</f>
        <v>12</v>
      </c>
      <c r="AU226" t="str" cm="1">
        <f t="array" aca="1" ref="AU226" ca="1">IF(AT226=AT225,AU225, INDEX(Monsters[Name], AT226))</f>
        <v>Gmooose</v>
      </c>
      <c r="AV226" cm="1">
        <f t="array" aca="1" ref="AV226" ca="1">IF(AND($AS226=$AS225, $CD225=""), BY225, INDEX(Monsters[Health], $AT226))</f>
        <v>185</v>
      </c>
      <c r="AW226" cm="1">
        <f t="array" aca="1" ref="AW226" ca="1">IF(AND($AS226=$AS225, $CD225=""), BZ225, INDEX(Monsters[Stamina], $AT226))</f>
        <v>135</v>
      </c>
      <c r="AX226" s="18" cm="1">
        <f t="array" aca="1" ref="AX226" ca="1">IF(AND($AS226=$AS225, $CD225=""), CA225, INDEX(Monsters[Attack], $AT226))</f>
        <v>70</v>
      </c>
      <c r="AY226" s="18" cm="1">
        <f t="array" aca="1" ref="AY226" ca="1">IF(AND($AS226=$AS225, $CD225=""), CB225, INDEX(Monsters[Defense], $AT226))</f>
        <v>115</v>
      </c>
      <c r="AZ226" s="18" cm="1">
        <f t="array" aca="1" ref="AZ226" ca="1">IF(AND($AS226=$AS225, $CD225=""), CC225, INDEX(Monsters[Luck], $AT226))</f>
        <v>100</v>
      </c>
      <c r="BA226" cm="1">
        <f t="array" aca="1" ref="BA226" ca="1">IF(AT226=AT225, BA225, MATCH(INDEX(Monsters[Element], AT226), Elements, 0))</f>
        <v>4</v>
      </c>
      <c r="BB226" s="4" cm="1">
        <f t="array" aca="1" ref="BB226" ca="1">INDEX(Monsters[Chance to Use 2], AT226)</f>
        <v>0.19999999999999996</v>
      </c>
      <c r="BC226" cm="1">
        <f t="array" aca="1" ref="BC226" ca="1">INDEX(Monsters[Ability 1 ID], AT226)</f>
        <v>3</v>
      </c>
      <c r="BD226" cm="1">
        <f t="array" aca="1" ref="BD226" ca="1">INDEX(Monsters[Ability 2 ID], AT226)</f>
        <v>2</v>
      </c>
      <c r="BE226" cm="1">
        <f t="array" aca="1" ref="BE226" ca="1">INDEX(Abilities[Stamina Cost], BC226)</f>
        <v>3</v>
      </c>
      <c r="BF226" cm="1">
        <f t="array" aca="1" ref="BF226" ca="1">INDEX(Abilities[Stamina Cost], BD226)</f>
        <v>3</v>
      </c>
      <c r="BG226">
        <f t="shared" ca="1" si="148"/>
        <v>1</v>
      </c>
      <c r="BH226">
        <f t="shared" ca="1" si="149"/>
        <v>3</v>
      </c>
      <c r="BI226">
        <f t="shared" ca="1" si="150"/>
        <v>3</v>
      </c>
      <c r="BJ226">
        <f t="shared" ca="1" si="151"/>
        <v>1</v>
      </c>
      <c r="BK226">
        <f t="shared" ca="1" si="152"/>
        <v>3</v>
      </c>
      <c r="BL226" s="18" cm="1">
        <f t="array" aca="1" ref="BL226" ca="1">INDEX(Abilities[Element ID], $BK226)</f>
        <v>4</v>
      </c>
      <c r="BM226" s="18" cm="1">
        <f t="array" aca="1" ref="BM226" ca="1">INDEX(Abilities[Stamina Cost], $BK226)</f>
        <v>3</v>
      </c>
      <c r="BN226" s="18" cm="1">
        <f t="array" aca="1" ref="BN226" ca="1">INDEX(Abilities[Min Damage], $BK226)</f>
        <v>4</v>
      </c>
      <c r="BO226" s="18" cm="1">
        <f t="array" aca="1" ref="BO226" ca="1">INDEX(Abilities[Max Damage], $BK226)</f>
        <v>8</v>
      </c>
      <c r="BP226" s="14">
        <f t="shared" ca="1" si="153"/>
        <v>4.3530985289879407</v>
      </c>
      <c r="BQ226" t="str" cm="1">
        <f t="array" aca="1" ref="BQ226" ca="1">INDEX(Abilities[Special Effect], BK226)</f>
        <v>Fortify</v>
      </c>
      <c r="BR226" t="b" cm="1">
        <f t="array" aca="1" ref="BR226" ca="1">RAND() &lt;INDEX(Abilities[Effect Chance], BK226)*AZ226/100</f>
        <v>1</v>
      </c>
      <c r="BS226" t="str">
        <f t="shared" ca="1" si="154"/>
        <v>Fortify</v>
      </c>
      <c r="BT226" s="14">
        <f t="shared" ca="1" si="155"/>
        <v>4.3530985289879407</v>
      </c>
      <c r="BU226" t="b">
        <f t="shared" ca="1" si="156"/>
        <v>0</v>
      </c>
      <c r="BV226" t="b">
        <f ca="1">AND(BU226, AS226=COUNTA(Parties[Opponent Party]))</f>
        <v>0</v>
      </c>
      <c r="BW226" s="14" cm="1">
        <f t="array" aca="1" ref="BW226" ca="1">INDEX(ElementMultiplier, AA226, BA226)*100/AY226</f>
        <v>1.3043478260869565</v>
      </c>
      <c r="BX226" s="18">
        <f t="shared" ca="1" si="101"/>
        <v>17</v>
      </c>
      <c r="BY226" s="18">
        <f t="shared" ca="1" si="102"/>
        <v>168</v>
      </c>
      <c r="BZ226" s="18">
        <f t="shared" ca="1" si="157"/>
        <v>132</v>
      </c>
      <c r="CA226" s="18">
        <f t="shared" ca="1" si="158"/>
        <v>70</v>
      </c>
      <c r="CB226" s="18">
        <f t="shared" ca="1" si="159"/>
        <v>127</v>
      </c>
      <c r="CC226" s="18">
        <f t="shared" ca="1" si="160"/>
        <v>100</v>
      </c>
      <c r="CD226" t="str">
        <f t="shared" ca="1" si="161"/>
        <v/>
      </c>
    </row>
    <row r="227" spans="8:82" x14ac:dyDescent="0.25">
      <c r="H227">
        <f t="shared" ca="1" si="133"/>
        <v>1</v>
      </c>
      <c r="I227" cm="1">
        <f t="array" aca="1" ref="I227" ca="1">IF(H227=H226, I226, INDEX(Parties[Player ID], H227))</f>
        <v>5</v>
      </c>
      <c r="J227" t="str" cm="1">
        <f t="array" aca="1" ref="J227" ca="1">IF(I227=I226,J226, INDEX(Monsters[Name], I227))</f>
        <v>Gunome</v>
      </c>
      <c r="K227" cm="1">
        <f t="array" aca="1" ref="K227" ca="1">IF(AND($H227=$H226, CD226=""), AN226, INDEX(Monsters[Health], $I227))</f>
        <v>51</v>
      </c>
      <c r="L227" cm="1">
        <f t="array" aca="1" ref="L227" ca="1">IF(AND($H227=$H226, $CD226=""), AO226, INDEX(Monsters[Stamina], $I227))</f>
        <v>98</v>
      </c>
      <c r="M227" s="18" cm="1">
        <f t="array" aca="1" ref="M227" ca="1">IF(AND($H227=$H226, $CD226=""), AP226, INDEX(Monsters[Attack], $I227))</f>
        <v>165</v>
      </c>
      <c r="N227" s="18" cm="1">
        <f t="array" aca="1" ref="N227" ca="1">IF(AND($H227=$H226, $CD226=""), AQ226, INDEX(Monsters[Defense], $I227))</f>
        <v>125</v>
      </c>
      <c r="O227" s="18" cm="1">
        <f t="array" aca="1" ref="O227" ca="1">IF(AND($H227=$H226, $CD226=""), AR226, INDEX(Monsters[Luck], $I227))</f>
        <v>110</v>
      </c>
      <c r="P227" cm="1">
        <f t="array" aca="1" ref="P227" ca="1">IF(I227=I226, P226, MATCH(INDEX(Monsters[Element], I227), Elements, 0))</f>
        <v>5</v>
      </c>
      <c r="Q227" s="4" cm="1">
        <f t="array" aca="1" ref="Q227" ca="1">INDEX(Monsters[Chance to Use 2], I227)</f>
        <v>0.4</v>
      </c>
      <c r="R227" cm="1">
        <f t="array" aca="1" ref="R227" ca="1">INDEX(Monsters[Ability 1 ID], I227)</f>
        <v>9</v>
      </c>
      <c r="S227" cm="1">
        <f t="array" aca="1" ref="S227" ca="1">INDEX(Monsters[Ability 2 ID], I227)</f>
        <v>10</v>
      </c>
      <c r="T227" cm="1">
        <f t="array" aca="1" ref="T227" ca="1">INDEX(Abilities[Stamina Cost], R227)</f>
        <v>5</v>
      </c>
      <c r="U227" cm="1">
        <f t="array" aca="1" ref="U227" ca="1">INDEX(Abilities[Stamina Cost], S227)</f>
        <v>12</v>
      </c>
      <c r="V227">
        <f t="shared" ca="1" si="134"/>
        <v>1</v>
      </c>
      <c r="W227">
        <f t="shared" ca="1" si="135"/>
        <v>5</v>
      </c>
      <c r="X227">
        <f t="shared" ca="1" si="136"/>
        <v>12</v>
      </c>
      <c r="Y227">
        <f t="shared" ca="1" si="137"/>
        <v>2</v>
      </c>
      <c r="Z227">
        <f t="shared" ca="1" si="138"/>
        <v>10</v>
      </c>
      <c r="AA227" s="18" cm="1">
        <f t="array" aca="1" ref="AA227" ca="1">INDEX(Abilities[Element ID], $Z227)</f>
        <v>5</v>
      </c>
      <c r="AB227" s="18" cm="1">
        <f t="array" aca="1" ref="AB227" ca="1">INDEX(Abilities[Stamina Cost], $Z227)</f>
        <v>12</v>
      </c>
      <c r="AC227" s="18" cm="1">
        <f t="array" aca="1" ref="AC227" ca="1">INDEX(Abilities[Min Damage], $Z227)</f>
        <v>4</v>
      </c>
      <c r="AD227" s="18" cm="1">
        <f t="array" aca="1" ref="AD227" ca="1">INDEX(Abilities[Max Damage], $Z227)</f>
        <v>10</v>
      </c>
      <c r="AE227" s="14">
        <f t="shared" ca="1" si="139"/>
        <v>10.159338142441454</v>
      </c>
      <c r="AF227" t="str" cm="1">
        <f t="array" aca="1" ref="AF227" ca="1">INDEX(Abilities[Special Effect], Z227)</f>
        <v>Focus</v>
      </c>
      <c r="AG227" t="b" cm="1">
        <f t="array" aca="1" ref="AG227" ca="1">RAND() &lt;INDEX(Abilities[Effect Chance], Z227)*O227/100</f>
        <v>0</v>
      </c>
      <c r="AH227" t="str">
        <f t="shared" ca="1" si="140"/>
        <v/>
      </c>
      <c r="AI227" s="14">
        <f t="shared" ca="1" si="141"/>
        <v>10.159338142441454</v>
      </c>
      <c r="AJ227" t="b">
        <f t="shared" ca="1" si="142"/>
        <v>0</v>
      </c>
      <c r="AK227" t="b">
        <f ca="1">AND(AJ227, H227=COUNTA(Parties[Player Party]))</f>
        <v>0</v>
      </c>
      <c r="AL227" s="14" cm="1">
        <f t="array" aca="1" ref="AL227" ca="1">INDEX(ElementMultiplier, BL227, P227)*100/N227</f>
        <v>1</v>
      </c>
      <c r="AM227" s="14">
        <f t="shared" ca="1" si="100"/>
        <v>5</v>
      </c>
      <c r="AN227" s="18">
        <f t="shared" ca="1" si="113"/>
        <v>46</v>
      </c>
      <c r="AO227" s="18">
        <f t="shared" ca="1" si="143"/>
        <v>86</v>
      </c>
      <c r="AP227" s="18">
        <f t="shared" ca="1" si="144"/>
        <v>165</v>
      </c>
      <c r="AQ227" s="18">
        <f t="shared" ca="1" si="145"/>
        <v>125</v>
      </c>
      <c r="AR227" s="18">
        <f t="shared" ca="1" si="146"/>
        <v>110</v>
      </c>
      <c r="AS227">
        <f t="shared" ca="1" si="147"/>
        <v>1</v>
      </c>
      <c r="AT227" cm="1">
        <f t="array" aca="1" ref="AT227" ca="1">IF(AS227=AS226, AT226, INDEX(Parties[Opponent ID], AS227))</f>
        <v>12</v>
      </c>
      <c r="AU227" t="str" cm="1">
        <f t="array" aca="1" ref="AU227" ca="1">IF(AT227=AT226,AU226, INDEX(Monsters[Name], AT227))</f>
        <v>Gmooose</v>
      </c>
      <c r="AV227" cm="1">
        <f t="array" aca="1" ref="AV227" ca="1">IF(AND($AS227=$AS226, $CD226=""), BY226, INDEX(Monsters[Health], $AT227))</f>
        <v>168</v>
      </c>
      <c r="AW227" cm="1">
        <f t="array" aca="1" ref="AW227" ca="1">IF(AND($AS227=$AS226, $CD226=""), BZ226, INDEX(Monsters[Stamina], $AT227))</f>
        <v>132</v>
      </c>
      <c r="AX227" s="18" cm="1">
        <f t="array" aca="1" ref="AX227" ca="1">IF(AND($AS227=$AS226, $CD226=""), CA226, INDEX(Monsters[Attack], $AT227))</f>
        <v>70</v>
      </c>
      <c r="AY227" s="18" cm="1">
        <f t="array" aca="1" ref="AY227" ca="1">IF(AND($AS227=$AS226, $CD226=""), CB226, INDEX(Monsters[Defense], $AT227))</f>
        <v>127</v>
      </c>
      <c r="AZ227" s="18" cm="1">
        <f t="array" aca="1" ref="AZ227" ca="1">IF(AND($AS227=$AS226, $CD226=""), CC226, INDEX(Monsters[Luck], $AT227))</f>
        <v>100</v>
      </c>
      <c r="BA227" cm="1">
        <f t="array" aca="1" ref="BA227" ca="1">IF(AT227=AT226, BA226, MATCH(INDEX(Monsters[Element], AT227), Elements, 0))</f>
        <v>4</v>
      </c>
      <c r="BB227" s="4" cm="1">
        <f t="array" aca="1" ref="BB227" ca="1">INDEX(Monsters[Chance to Use 2], AT227)</f>
        <v>0.19999999999999996</v>
      </c>
      <c r="BC227" cm="1">
        <f t="array" aca="1" ref="BC227" ca="1">INDEX(Monsters[Ability 1 ID], AT227)</f>
        <v>3</v>
      </c>
      <c r="BD227" cm="1">
        <f t="array" aca="1" ref="BD227" ca="1">INDEX(Monsters[Ability 2 ID], AT227)</f>
        <v>2</v>
      </c>
      <c r="BE227" cm="1">
        <f t="array" aca="1" ref="BE227" ca="1">INDEX(Abilities[Stamina Cost], BC227)</f>
        <v>3</v>
      </c>
      <c r="BF227" cm="1">
        <f t="array" aca="1" ref="BF227" ca="1">INDEX(Abilities[Stamina Cost], BD227)</f>
        <v>3</v>
      </c>
      <c r="BG227">
        <f t="shared" ca="1" si="148"/>
        <v>1</v>
      </c>
      <c r="BH227">
        <f t="shared" ca="1" si="149"/>
        <v>3</v>
      </c>
      <c r="BI227">
        <f t="shared" ca="1" si="150"/>
        <v>3</v>
      </c>
      <c r="BJ227">
        <f t="shared" ca="1" si="151"/>
        <v>1</v>
      </c>
      <c r="BK227">
        <f t="shared" ca="1" si="152"/>
        <v>3</v>
      </c>
      <c r="BL227" s="18" cm="1">
        <f t="array" aca="1" ref="BL227" ca="1">INDEX(Abilities[Element ID], $BK227)</f>
        <v>4</v>
      </c>
      <c r="BM227" s="18" cm="1">
        <f t="array" aca="1" ref="BM227" ca="1">INDEX(Abilities[Stamina Cost], $BK227)</f>
        <v>3</v>
      </c>
      <c r="BN227" s="18" cm="1">
        <f t="array" aca="1" ref="BN227" ca="1">INDEX(Abilities[Min Damage], $BK227)</f>
        <v>4</v>
      </c>
      <c r="BO227" s="18" cm="1">
        <f t="array" aca="1" ref="BO227" ca="1">INDEX(Abilities[Max Damage], $BK227)</f>
        <v>8</v>
      </c>
      <c r="BP227" s="14">
        <f t="shared" ca="1" si="153"/>
        <v>4.8604648998726105</v>
      </c>
      <c r="BQ227" t="str" cm="1">
        <f t="array" aca="1" ref="BQ227" ca="1">INDEX(Abilities[Special Effect], BK227)</f>
        <v>Fortify</v>
      </c>
      <c r="BR227" t="b" cm="1">
        <f t="array" aca="1" ref="BR227" ca="1">RAND() &lt;INDEX(Abilities[Effect Chance], BK227)*AZ227/100</f>
        <v>1</v>
      </c>
      <c r="BS227" t="str">
        <f t="shared" ca="1" si="154"/>
        <v>Fortify</v>
      </c>
      <c r="BT227" s="14">
        <f t="shared" ca="1" si="155"/>
        <v>4.8604648998726105</v>
      </c>
      <c r="BU227" t="b">
        <f t="shared" ca="1" si="156"/>
        <v>0</v>
      </c>
      <c r="BV227" t="b">
        <f ca="1">AND(BU227, AS227=COUNTA(Parties[Opponent Party]))</f>
        <v>0</v>
      </c>
      <c r="BW227" s="14" cm="1">
        <f t="array" aca="1" ref="BW227" ca="1">INDEX(ElementMultiplier, AA227, BA227)*100/AY227</f>
        <v>1.1811023622047243</v>
      </c>
      <c r="BX227" s="18">
        <f t="shared" ca="1" si="101"/>
        <v>12</v>
      </c>
      <c r="BY227" s="18">
        <f t="shared" ca="1" si="102"/>
        <v>156</v>
      </c>
      <c r="BZ227" s="18">
        <f t="shared" ca="1" si="157"/>
        <v>129</v>
      </c>
      <c r="CA227" s="18">
        <f t="shared" ca="1" si="158"/>
        <v>70</v>
      </c>
      <c r="CB227" s="18">
        <f t="shared" ca="1" si="159"/>
        <v>140</v>
      </c>
      <c r="CC227" s="18">
        <f t="shared" ca="1" si="160"/>
        <v>100</v>
      </c>
      <c r="CD227" t="str">
        <f t="shared" ca="1" si="161"/>
        <v/>
      </c>
    </row>
    <row r="228" spans="8:82" x14ac:dyDescent="0.25">
      <c r="H228">
        <f t="shared" ca="1" si="133"/>
        <v>1</v>
      </c>
      <c r="I228" cm="1">
        <f t="array" aca="1" ref="I228" ca="1">IF(H228=H227, I227, INDEX(Parties[Player ID], H228))</f>
        <v>5</v>
      </c>
      <c r="J228" t="str" cm="1">
        <f t="array" aca="1" ref="J228" ca="1">IF(I228=I227,J227, INDEX(Monsters[Name], I228))</f>
        <v>Gunome</v>
      </c>
      <c r="K228" cm="1">
        <f t="array" aca="1" ref="K228" ca="1">IF(AND($H228=$H227, CD227=""), AN227, INDEX(Monsters[Health], $I228))</f>
        <v>46</v>
      </c>
      <c r="L228" cm="1">
        <f t="array" aca="1" ref="L228" ca="1">IF(AND($H228=$H227, $CD227=""), AO227, INDEX(Monsters[Stamina], $I228))</f>
        <v>86</v>
      </c>
      <c r="M228" s="18" cm="1">
        <f t="array" aca="1" ref="M228" ca="1">IF(AND($H228=$H227, $CD227=""), AP227, INDEX(Monsters[Attack], $I228))</f>
        <v>165</v>
      </c>
      <c r="N228" s="18" cm="1">
        <f t="array" aca="1" ref="N228" ca="1">IF(AND($H228=$H227, $CD227=""), AQ227, INDEX(Monsters[Defense], $I228))</f>
        <v>125</v>
      </c>
      <c r="O228" s="18" cm="1">
        <f t="array" aca="1" ref="O228" ca="1">IF(AND($H228=$H227, $CD227=""), AR227, INDEX(Monsters[Luck], $I228))</f>
        <v>110</v>
      </c>
      <c r="P228" cm="1">
        <f t="array" aca="1" ref="P228" ca="1">IF(I228=I227, P227, MATCH(INDEX(Monsters[Element], I228), Elements, 0))</f>
        <v>5</v>
      </c>
      <c r="Q228" s="4" cm="1">
        <f t="array" aca="1" ref="Q228" ca="1">INDEX(Monsters[Chance to Use 2], I228)</f>
        <v>0.4</v>
      </c>
      <c r="R228" cm="1">
        <f t="array" aca="1" ref="R228" ca="1">INDEX(Monsters[Ability 1 ID], I228)</f>
        <v>9</v>
      </c>
      <c r="S228" cm="1">
        <f t="array" aca="1" ref="S228" ca="1">INDEX(Monsters[Ability 2 ID], I228)</f>
        <v>10</v>
      </c>
      <c r="T228" cm="1">
        <f t="array" aca="1" ref="T228" ca="1">INDEX(Abilities[Stamina Cost], R228)</f>
        <v>5</v>
      </c>
      <c r="U228" cm="1">
        <f t="array" aca="1" ref="U228" ca="1">INDEX(Abilities[Stamina Cost], S228)</f>
        <v>12</v>
      </c>
      <c r="V228">
        <f t="shared" ca="1" si="134"/>
        <v>1</v>
      </c>
      <c r="W228">
        <f t="shared" ca="1" si="135"/>
        <v>5</v>
      </c>
      <c r="X228">
        <f t="shared" ca="1" si="136"/>
        <v>12</v>
      </c>
      <c r="Y228">
        <f t="shared" ca="1" si="137"/>
        <v>1</v>
      </c>
      <c r="Z228">
        <f t="shared" ca="1" si="138"/>
        <v>9</v>
      </c>
      <c r="AA228" s="18" cm="1">
        <f t="array" aca="1" ref="AA228" ca="1">INDEX(Abilities[Element ID], $Z228)</f>
        <v>5</v>
      </c>
      <c r="AB228" s="18" cm="1">
        <f t="array" aca="1" ref="AB228" ca="1">INDEX(Abilities[Stamina Cost], $Z228)</f>
        <v>5</v>
      </c>
      <c r="AC228" s="18" cm="1">
        <f t="array" aca="1" ref="AC228" ca="1">INDEX(Abilities[Min Damage], $Z228)</f>
        <v>11</v>
      </c>
      <c r="AD228" s="18" cm="1">
        <f t="array" aca="1" ref="AD228" ca="1">INDEX(Abilities[Max Damage], $Z228)</f>
        <v>16</v>
      </c>
      <c r="AE228" s="14">
        <f t="shared" ca="1" si="139"/>
        <v>21.304912689436861</v>
      </c>
      <c r="AF228" t="str" cm="1">
        <f t="array" aca="1" ref="AF228" ca="1">INDEX(Abilities[Special Effect], Z228)</f>
        <v>Vampire</v>
      </c>
      <c r="AG228" t="b" cm="1">
        <f t="array" aca="1" ref="AG228" ca="1">RAND() &lt;INDEX(Abilities[Effect Chance], Z228)*O228/100</f>
        <v>1</v>
      </c>
      <c r="AH228" t="str">
        <f t="shared" ca="1" si="140"/>
        <v>Vampire</v>
      </c>
      <c r="AI228" s="14">
        <f t="shared" ca="1" si="141"/>
        <v>21.304912689436861</v>
      </c>
      <c r="AJ228" t="b">
        <f t="shared" ca="1" si="142"/>
        <v>0</v>
      </c>
      <c r="AK228" t="b">
        <f ca="1">AND(AJ228, H228=COUNTA(Parties[Player Party]))</f>
        <v>0</v>
      </c>
      <c r="AL228" s="14" cm="1">
        <f t="array" aca="1" ref="AL228" ca="1">INDEX(ElementMultiplier, BL228, P228)*100/N228</f>
        <v>1</v>
      </c>
      <c r="AM228" s="14">
        <f t="shared" ca="1" si="100"/>
        <v>4</v>
      </c>
      <c r="AN228" s="18">
        <f t="shared" ca="1" si="113"/>
        <v>53.5</v>
      </c>
      <c r="AO228" s="18">
        <f t="shared" ca="1" si="143"/>
        <v>81</v>
      </c>
      <c r="AP228" s="18">
        <f t="shared" ca="1" si="144"/>
        <v>165</v>
      </c>
      <c r="AQ228" s="18">
        <f t="shared" ca="1" si="145"/>
        <v>125</v>
      </c>
      <c r="AR228" s="18">
        <f t="shared" ca="1" si="146"/>
        <v>110</v>
      </c>
      <c r="AS228">
        <f t="shared" ca="1" si="147"/>
        <v>1</v>
      </c>
      <c r="AT228" cm="1">
        <f t="array" aca="1" ref="AT228" ca="1">IF(AS228=AS227, AT227, INDEX(Parties[Opponent ID], AS228))</f>
        <v>12</v>
      </c>
      <c r="AU228" t="str" cm="1">
        <f t="array" aca="1" ref="AU228" ca="1">IF(AT228=AT227,AU227, INDEX(Monsters[Name], AT228))</f>
        <v>Gmooose</v>
      </c>
      <c r="AV228" cm="1">
        <f t="array" aca="1" ref="AV228" ca="1">IF(AND($AS228=$AS227, $CD227=""), BY227, INDEX(Monsters[Health], $AT228))</f>
        <v>156</v>
      </c>
      <c r="AW228" cm="1">
        <f t="array" aca="1" ref="AW228" ca="1">IF(AND($AS228=$AS227, $CD227=""), BZ227, INDEX(Monsters[Stamina], $AT228))</f>
        <v>129</v>
      </c>
      <c r="AX228" s="18" cm="1">
        <f t="array" aca="1" ref="AX228" ca="1">IF(AND($AS228=$AS227, $CD227=""), CA227, INDEX(Monsters[Attack], $AT228))</f>
        <v>70</v>
      </c>
      <c r="AY228" s="18" cm="1">
        <f t="array" aca="1" ref="AY228" ca="1">IF(AND($AS228=$AS227, $CD227=""), CB227, INDEX(Monsters[Defense], $AT228))</f>
        <v>140</v>
      </c>
      <c r="AZ228" s="18" cm="1">
        <f t="array" aca="1" ref="AZ228" ca="1">IF(AND($AS228=$AS227, $CD227=""), CC227, INDEX(Monsters[Luck], $AT228))</f>
        <v>100</v>
      </c>
      <c r="BA228" cm="1">
        <f t="array" aca="1" ref="BA228" ca="1">IF(AT228=AT227, BA227, MATCH(INDEX(Monsters[Element], AT228), Elements, 0))</f>
        <v>4</v>
      </c>
      <c r="BB228" s="4" cm="1">
        <f t="array" aca="1" ref="BB228" ca="1">INDEX(Monsters[Chance to Use 2], AT228)</f>
        <v>0.19999999999999996</v>
      </c>
      <c r="BC228" cm="1">
        <f t="array" aca="1" ref="BC228" ca="1">INDEX(Monsters[Ability 1 ID], AT228)</f>
        <v>3</v>
      </c>
      <c r="BD228" cm="1">
        <f t="array" aca="1" ref="BD228" ca="1">INDEX(Monsters[Ability 2 ID], AT228)</f>
        <v>2</v>
      </c>
      <c r="BE228" cm="1">
        <f t="array" aca="1" ref="BE228" ca="1">INDEX(Abilities[Stamina Cost], BC228)</f>
        <v>3</v>
      </c>
      <c r="BF228" cm="1">
        <f t="array" aca="1" ref="BF228" ca="1">INDEX(Abilities[Stamina Cost], BD228)</f>
        <v>3</v>
      </c>
      <c r="BG228">
        <f t="shared" ca="1" si="148"/>
        <v>1</v>
      </c>
      <c r="BH228">
        <f t="shared" ca="1" si="149"/>
        <v>3</v>
      </c>
      <c r="BI228">
        <f t="shared" ca="1" si="150"/>
        <v>3</v>
      </c>
      <c r="BJ228">
        <f t="shared" ca="1" si="151"/>
        <v>1</v>
      </c>
      <c r="BK228">
        <f t="shared" ca="1" si="152"/>
        <v>3</v>
      </c>
      <c r="BL228" s="18" cm="1">
        <f t="array" aca="1" ref="BL228" ca="1">INDEX(Abilities[Element ID], $BK228)</f>
        <v>4</v>
      </c>
      <c r="BM228" s="18" cm="1">
        <f t="array" aca="1" ref="BM228" ca="1">INDEX(Abilities[Stamina Cost], $BK228)</f>
        <v>3</v>
      </c>
      <c r="BN228" s="18" cm="1">
        <f t="array" aca="1" ref="BN228" ca="1">INDEX(Abilities[Min Damage], $BK228)</f>
        <v>4</v>
      </c>
      <c r="BO228" s="18" cm="1">
        <f t="array" aca="1" ref="BO228" ca="1">INDEX(Abilities[Max Damage], $BK228)</f>
        <v>8</v>
      </c>
      <c r="BP228" s="14">
        <f t="shared" ca="1" si="153"/>
        <v>4.3439976388630388</v>
      </c>
      <c r="BQ228" t="str" cm="1">
        <f t="array" aca="1" ref="BQ228" ca="1">INDEX(Abilities[Special Effect], BK228)</f>
        <v>Fortify</v>
      </c>
      <c r="BR228" t="b" cm="1">
        <f t="array" aca="1" ref="BR228" ca="1">RAND() &lt;INDEX(Abilities[Effect Chance], BK228)*AZ228/100</f>
        <v>1</v>
      </c>
      <c r="BS228" t="str">
        <f t="shared" ca="1" si="154"/>
        <v>Fortify</v>
      </c>
      <c r="BT228" s="14">
        <f t="shared" ca="1" si="155"/>
        <v>4.3439976388630388</v>
      </c>
      <c r="BU228" t="b">
        <f t="shared" ca="1" si="156"/>
        <v>0</v>
      </c>
      <c r="BV228" t="b">
        <f ca="1">AND(BU228, AS228=COUNTA(Parties[Opponent Party]))</f>
        <v>0</v>
      </c>
      <c r="BW228" s="14" cm="1">
        <f t="array" aca="1" ref="BW228" ca="1">INDEX(ElementMultiplier, AA228, BA228)*100/AY228</f>
        <v>1.0714285714285714</v>
      </c>
      <c r="BX228" s="18">
        <f t="shared" ca="1" si="101"/>
        <v>23</v>
      </c>
      <c r="BY228" s="18">
        <f t="shared" ca="1" si="102"/>
        <v>133</v>
      </c>
      <c r="BZ228" s="18">
        <f t="shared" ca="1" si="157"/>
        <v>126</v>
      </c>
      <c r="CA228" s="18">
        <f t="shared" ca="1" si="158"/>
        <v>70</v>
      </c>
      <c r="CB228" s="18">
        <f t="shared" ca="1" si="159"/>
        <v>154</v>
      </c>
      <c r="CC228" s="18">
        <f t="shared" ca="1" si="160"/>
        <v>100</v>
      </c>
      <c r="CD228" t="str">
        <f t="shared" ca="1" si="161"/>
        <v/>
      </c>
    </row>
    <row r="229" spans="8:82" x14ac:dyDescent="0.25">
      <c r="H229">
        <f t="shared" ca="1" si="133"/>
        <v>1</v>
      </c>
      <c r="I229" cm="1">
        <f t="array" aca="1" ref="I229" ca="1">IF(H229=H228, I228, INDEX(Parties[Player ID], H229))</f>
        <v>5</v>
      </c>
      <c r="J229" t="str" cm="1">
        <f t="array" aca="1" ref="J229" ca="1">IF(I229=I228,J228, INDEX(Monsters[Name], I229))</f>
        <v>Gunome</v>
      </c>
      <c r="K229" cm="1">
        <f t="array" aca="1" ref="K229" ca="1">IF(AND($H229=$H228, CD228=""), AN228, INDEX(Monsters[Health], $I229))</f>
        <v>53.5</v>
      </c>
      <c r="L229" cm="1">
        <f t="array" aca="1" ref="L229" ca="1">IF(AND($H229=$H228, $CD228=""), AO228, INDEX(Monsters[Stamina], $I229))</f>
        <v>81</v>
      </c>
      <c r="M229" s="18" cm="1">
        <f t="array" aca="1" ref="M229" ca="1">IF(AND($H229=$H228, $CD228=""), AP228, INDEX(Monsters[Attack], $I229))</f>
        <v>165</v>
      </c>
      <c r="N229" s="18" cm="1">
        <f t="array" aca="1" ref="N229" ca="1">IF(AND($H229=$H228, $CD228=""), AQ228, INDEX(Monsters[Defense], $I229))</f>
        <v>125</v>
      </c>
      <c r="O229" s="18" cm="1">
        <f t="array" aca="1" ref="O229" ca="1">IF(AND($H229=$H228, $CD228=""), AR228, INDEX(Monsters[Luck], $I229))</f>
        <v>110</v>
      </c>
      <c r="P229" cm="1">
        <f t="array" aca="1" ref="P229" ca="1">IF(I229=I228, P228, MATCH(INDEX(Monsters[Element], I229), Elements, 0))</f>
        <v>5</v>
      </c>
      <c r="Q229" s="4" cm="1">
        <f t="array" aca="1" ref="Q229" ca="1">INDEX(Monsters[Chance to Use 2], I229)</f>
        <v>0.4</v>
      </c>
      <c r="R229" cm="1">
        <f t="array" aca="1" ref="R229" ca="1">INDEX(Monsters[Ability 1 ID], I229)</f>
        <v>9</v>
      </c>
      <c r="S229" cm="1">
        <f t="array" aca="1" ref="S229" ca="1">INDEX(Monsters[Ability 2 ID], I229)</f>
        <v>10</v>
      </c>
      <c r="T229" cm="1">
        <f t="array" aca="1" ref="T229" ca="1">INDEX(Abilities[Stamina Cost], R229)</f>
        <v>5</v>
      </c>
      <c r="U229" cm="1">
        <f t="array" aca="1" ref="U229" ca="1">INDEX(Abilities[Stamina Cost], S229)</f>
        <v>12</v>
      </c>
      <c r="V229">
        <f t="shared" ca="1" si="134"/>
        <v>1</v>
      </c>
      <c r="W229">
        <f t="shared" ca="1" si="135"/>
        <v>5</v>
      </c>
      <c r="X229">
        <f t="shared" ca="1" si="136"/>
        <v>12</v>
      </c>
      <c r="Y229">
        <f t="shared" ca="1" si="137"/>
        <v>2</v>
      </c>
      <c r="Z229">
        <f t="shared" ca="1" si="138"/>
        <v>10</v>
      </c>
      <c r="AA229" s="18" cm="1">
        <f t="array" aca="1" ref="AA229" ca="1">INDEX(Abilities[Element ID], $Z229)</f>
        <v>5</v>
      </c>
      <c r="AB229" s="18" cm="1">
        <f t="array" aca="1" ref="AB229" ca="1">INDEX(Abilities[Stamina Cost], $Z229)</f>
        <v>12</v>
      </c>
      <c r="AC229" s="18" cm="1">
        <f t="array" aca="1" ref="AC229" ca="1">INDEX(Abilities[Min Damage], $Z229)</f>
        <v>4</v>
      </c>
      <c r="AD229" s="18" cm="1">
        <f t="array" aca="1" ref="AD229" ca="1">INDEX(Abilities[Max Damage], $Z229)</f>
        <v>10</v>
      </c>
      <c r="AE229" s="14">
        <f t="shared" ca="1" si="139"/>
        <v>13.66378305562851</v>
      </c>
      <c r="AF229" t="str" cm="1">
        <f t="array" aca="1" ref="AF229" ca="1">INDEX(Abilities[Special Effect], Z229)</f>
        <v>Focus</v>
      </c>
      <c r="AG229" t="b" cm="1">
        <f t="array" aca="1" ref="AG229" ca="1">RAND() &lt;INDEX(Abilities[Effect Chance], Z229)*O229/100</f>
        <v>0</v>
      </c>
      <c r="AH229" t="str">
        <f t="shared" ca="1" si="140"/>
        <v/>
      </c>
      <c r="AI229" s="14">
        <f t="shared" ca="1" si="141"/>
        <v>13.66378305562851</v>
      </c>
      <c r="AJ229" t="b">
        <f t="shared" ca="1" si="142"/>
        <v>0</v>
      </c>
      <c r="AK229" t="b">
        <f ca="1">AND(AJ229, H229=COUNTA(Parties[Player Party]))</f>
        <v>0</v>
      </c>
      <c r="AL229" s="14" cm="1">
        <f t="array" aca="1" ref="AL229" ca="1">INDEX(ElementMultiplier, BL229, P229)*100/N229</f>
        <v>1</v>
      </c>
      <c r="AM229" s="14">
        <f t="shared" ca="1" si="100"/>
        <v>4</v>
      </c>
      <c r="AN229" s="18">
        <f t="shared" ca="1" si="113"/>
        <v>49.5</v>
      </c>
      <c r="AO229" s="18">
        <f t="shared" ca="1" si="143"/>
        <v>69</v>
      </c>
      <c r="AP229" s="18">
        <f t="shared" ca="1" si="144"/>
        <v>165</v>
      </c>
      <c r="AQ229" s="18">
        <f t="shared" ca="1" si="145"/>
        <v>125</v>
      </c>
      <c r="AR229" s="18">
        <f t="shared" ca="1" si="146"/>
        <v>110</v>
      </c>
      <c r="AS229">
        <f t="shared" ca="1" si="147"/>
        <v>1</v>
      </c>
      <c r="AT229" cm="1">
        <f t="array" aca="1" ref="AT229" ca="1">IF(AS229=AS228, AT228, INDEX(Parties[Opponent ID], AS229))</f>
        <v>12</v>
      </c>
      <c r="AU229" t="str" cm="1">
        <f t="array" aca="1" ref="AU229" ca="1">IF(AT229=AT228,AU228, INDEX(Monsters[Name], AT229))</f>
        <v>Gmooose</v>
      </c>
      <c r="AV229" cm="1">
        <f t="array" aca="1" ref="AV229" ca="1">IF(AND($AS229=$AS228, $CD228=""), BY228, INDEX(Monsters[Health], $AT229))</f>
        <v>133</v>
      </c>
      <c r="AW229" cm="1">
        <f t="array" aca="1" ref="AW229" ca="1">IF(AND($AS229=$AS228, $CD228=""), BZ228, INDEX(Monsters[Stamina], $AT229))</f>
        <v>126</v>
      </c>
      <c r="AX229" s="18" cm="1">
        <f t="array" aca="1" ref="AX229" ca="1">IF(AND($AS229=$AS228, $CD228=""), CA228, INDEX(Monsters[Attack], $AT229))</f>
        <v>70</v>
      </c>
      <c r="AY229" s="18" cm="1">
        <f t="array" aca="1" ref="AY229" ca="1">IF(AND($AS229=$AS228, $CD228=""), CB228, INDEX(Monsters[Defense], $AT229))</f>
        <v>154</v>
      </c>
      <c r="AZ229" s="18" cm="1">
        <f t="array" aca="1" ref="AZ229" ca="1">IF(AND($AS229=$AS228, $CD228=""), CC228, INDEX(Monsters[Luck], $AT229))</f>
        <v>100</v>
      </c>
      <c r="BA229" cm="1">
        <f t="array" aca="1" ref="BA229" ca="1">IF(AT229=AT228, BA228, MATCH(INDEX(Monsters[Element], AT229), Elements, 0))</f>
        <v>4</v>
      </c>
      <c r="BB229" s="4" cm="1">
        <f t="array" aca="1" ref="BB229" ca="1">INDEX(Monsters[Chance to Use 2], AT229)</f>
        <v>0.19999999999999996</v>
      </c>
      <c r="BC229" cm="1">
        <f t="array" aca="1" ref="BC229" ca="1">INDEX(Monsters[Ability 1 ID], AT229)</f>
        <v>3</v>
      </c>
      <c r="BD229" cm="1">
        <f t="array" aca="1" ref="BD229" ca="1">INDEX(Monsters[Ability 2 ID], AT229)</f>
        <v>2</v>
      </c>
      <c r="BE229" cm="1">
        <f t="array" aca="1" ref="BE229" ca="1">INDEX(Abilities[Stamina Cost], BC229)</f>
        <v>3</v>
      </c>
      <c r="BF229" cm="1">
        <f t="array" aca="1" ref="BF229" ca="1">INDEX(Abilities[Stamina Cost], BD229)</f>
        <v>3</v>
      </c>
      <c r="BG229">
        <f t="shared" ca="1" si="148"/>
        <v>1</v>
      </c>
      <c r="BH229">
        <f t="shared" ca="1" si="149"/>
        <v>3</v>
      </c>
      <c r="BI229">
        <f t="shared" ca="1" si="150"/>
        <v>3</v>
      </c>
      <c r="BJ229">
        <f t="shared" ca="1" si="151"/>
        <v>1</v>
      </c>
      <c r="BK229">
        <f t="shared" ca="1" si="152"/>
        <v>3</v>
      </c>
      <c r="BL229" s="18" cm="1">
        <f t="array" aca="1" ref="BL229" ca="1">INDEX(Abilities[Element ID], $BK229)</f>
        <v>4</v>
      </c>
      <c r="BM229" s="18" cm="1">
        <f t="array" aca="1" ref="BM229" ca="1">INDEX(Abilities[Stamina Cost], $BK229)</f>
        <v>3</v>
      </c>
      <c r="BN229" s="18" cm="1">
        <f t="array" aca="1" ref="BN229" ca="1">INDEX(Abilities[Min Damage], $BK229)</f>
        <v>4</v>
      </c>
      <c r="BO229" s="18" cm="1">
        <f t="array" aca="1" ref="BO229" ca="1">INDEX(Abilities[Max Damage], $BK229)</f>
        <v>8</v>
      </c>
      <c r="BP229" s="14">
        <f t="shared" ca="1" si="153"/>
        <v>3.98401477728203</v>
      </c>
      <c r="BQ229" t="str" cm="1">
        <f t="array" aca="1" ref="BQ229" ca="1">INDEX(Abilities[Special Effect], BK229)</f>
        <v>Fortify</v>
      </c>
      <c r="BR229" t="b" cm="1">
        <f t="array" aca="1" ref="BR229" ca="1">RAND() &lt;INDEX(Abilities[Effect Chance], BK229)*AZ229/100</f>
        <v>1</v>
      </c>
      <c r="BS229" t="str">
        <f t="shared" ca="1" si="154"/>
        <v>Fortify</v>
      </c>
      <c r="BT229" s="14">
        <f t="shared" ca="1" si="155"/>
        <v>3.98401477728203</v>
      </c>
      <c r="BU229" t="b">
        <f t="shared" ca="1" si="156"/>
        <v>0</v>
      </c>
      <c r="BV229" t="b">
        <f ca="1">AND(BU229, AS229=COUNTA(Parties[Opponent Party]))</f>
        <v>0</v>
      </c>
      <c r="BW229" s="14" cm="1">
        <f t="array" aca="1" ref="BW229" ca="1">INDEX(ElementMultiplier, AA229, BA229)*100/AY229</f>
        <v>0.97402597402597402</v>
      </c>
      <c r="BX229" s="18">
        <f t="shared" ca="1" si="101"/>
        <v>13</v>
      </c>
      <c r="BY229" s="18">
        <f t="shared" ca="1" si="102"/>
        <v>120</v>
      </c>
      <c r="BZ229" s="18">
        <f t="shared" ca="1" si="157"/>
        <v>123</v>
      </c>
      <c r="CA229" s="18">
        <f t="shared" ca="1" si="158"/>
        <v>70</v>
      </c>
      <c r="CB229" s="18">
        <f t="shared" ca="1" si="159"/>
        <v>169</v>
      </c>
      <c r="CC229" s="18">
        <f t="shared" ca="1" si="160"/>
        <v>100</v>
      </c>
      <c r="CD229" t="str">
        <f t="shared" ca="1" si="161"/>
        <v/>
      </c>
    </row>
    <row r="230" spans="8:82" x14ac:dyDescent="0.25">
      <c r="H230">
        <f t="shared" ca="1" si="133"/>
        <v>1</v>
      </c>
      <c r="I230" cm="1">
        <f t="array" aca="1" ref="I230" ca="1">IF(H230=H229, I229, INDEX(Parties[Player ID], H230))</f>
        <v>5</v>
      </c>
      <c r="J230" t="str" cm="1">
        <f t="array" aca="1" ref="J230" ca="1">IF(I230=I229,J229, INDEX(Monsters[Name], I230))</f>
        <v>Gunome</v>
      </c>
      <c r="K230" cm="1">
        <f t="array" aca="1" ref="K230" ca="1">IF(AND($H230=$H229, CD229=""), AN229, INDEX(Monsters[Health], $I230))</f>
        <v>49.5</v>
      </c>
      <c r="L230" cm="1">
        <f t="array" aca="1" ref="L230" ca="1">IF(AND($H230=$H229, $CD229=""), AO229, INDEX(Monsters[Stamina], $I230))</f>
        <v>69</v>
      </c>
      <c r="M230" s="18" cm="1">
        <f t="array" aca="1" ref="M230" ca="1">IF(AND($H230=$H229, $CD229=""), AP229, INDEX(Monsters[Attack], $I230))</f>
        <v>165</v>
      </c>
      <c r="N230" s="18" cm="1">
        <f t="array" aca="1" ref="N230" ca="1">IF(AND($H230=$H229, $CD229=""), AQ229, INDEX(Monsters[Defense], $I230))</f>
        <v>125</v>
      </c>
      <c r="O230" s="18" cm="1">
        <f t="array" aca="1" ref="O230" ca="1">IF(AND($H230=$H229, $CD229=""), AR229, INDEX(Monsters[Luck], $I230))</f>
        <v>110</v>
      </c>
      <c r="P230" cm="1">
        <f t="array" aca="1" ref="P230" ca="1">IF(I230=I229, P229, MATCH(INDEX(Monsters[Element], I230), Elements, 0))</f>
        <v>5</v>
      </c>
      <c r="Q230" s="4" cm="1">
        <f t="array" aca="1" ref="Q230" ca="1">INDEX(Monsters[Chance to Use 2], I230)</f>
        <v>0.4</v>
      </c>
      <c r="R230" cm="1">
        <f t="array" aca="1" ref="R230" ca="1">INDEX(Monsters[Ability 1 ID], I230)</f>
        <v>9</v>
      </c>
      <c r="S230" cm="1">
        <f t="array" aca="1" ref="S230" ca="1">INDEX(Monsters[Ability 2 ID], I230)</f>
        <v>10</v>
      </c>
      <c r="T230" cm="1">
        <f t="array" aca="1" ref="T230" ca="1">INDEX(Abilities[Stamina Cost], R230)</f>
        <v>5</v>
      </c>
      <c r="U230" cm="1">
        <f t="array" aca="1" ref="U230" ca="1">INDEX(Abilities[Stamina Cost], S230)</f>
        <v>12</v>
      </c>
      <c r="V230">
        <f t="shared" ca="1" si="134"/>
        <v>1</v>
      </c>
      <c r="W230">
        <f t="shared" ca="1" si="135"/>
        <v>5</v>
      </c>
      <c r="X230">
        <f t="shared" ca="1" si="136"/>
        <v>12</v>
      </c>
      <c r="Y230">
        <f t="shared" ca="1" si="137"/>
        <v>1</v>
      </c>
      <c r="Z230">
        <f t="shared" ca="1" si="138"/>
        <v>9</v>
      </c>
      <c r="AA230" s="18" cm="1">
        <f t="array" aca="1" ref="AA230" ca="1">INDEX(Abilities[Element ID], $Z230)</f>
        <v>5</v>
      </c>
      <c r="AB230" s="18" cm="1">
        <f t="array" aca="1" ref="AB230" ca="1">INDEX(Abilities[Stamina Cost], $Z230)</f>
        <v>5</v>
      </c>
      <c r="AC230" s="18" cm="1">
        <f t="array" aca="1" ref="AC230" ca="1">INDEX(Abilities[Min Damage], $Z230)</f>
        <v>11</v>
      </c>
      <c r="AD230" s="18" cm="1">
        <f t="array" aca="1" ref="AD230" ca="1">INDEX(Abilities[Max Damage], $Z230)</f>
        <v>16</v>
      </c>
      <c r="AE230" s="14">
        <f t="shared" ca="1" si="139"/>
        <v>24.323446740353774</v>
      </c>
      <c r="AF230" t="str" cm="1">
        <f t="array" aca="1" ref="AF230" ca="1">INDEX(Abilities[Special Effect], Z230)</f>
        <v>Vampire</v>
      </c>
      <c r="AG230" t="b" cm="1">
        <f t="array" aca="1" ref="AG230" ca="1">RAND() &lt;INDEX(Abilities[Effect Chance], Z230)*O230/100</f>
        <v>1</v>
      </c>
      <c r="AH230" t="str">
        <f t="shared" ca="1" si="140"/>
        <v>Vampire</v>
      </c>
      <c r="AI230" s="14">
        <f t="shared" ca="1" si="141"/>
        <v>24.323446740353774</v>
      </c>
      <c r="AJ230" t="b">
        <f t="shared" ca="1" si="142"/>
        <v>0</v>
      </c>
      <c r="AK230" t="b">
        <f ca="1">AND(AJ230, H230=COUNTA(Parties[Player Party]))</f>
        <v>0</v>
      </c>
      <c r="AL230" s="14" cm="1">
        <f t="array" aca="1" ref="AL230" ca="1">INDEX(ElementMultiplier, BL230, P230)*100/N230</f>
        <v>1</v>
      </c>
      <c r="AM230" s="14">
        <f t="shared" ca="1" si="100"/>
        <v>5</v>
      </c>
      <c r="AN230" s="18">
        <f t="shared" ca="1" si="113"/>
        <v>55.5</v>
      </c>
      <c r="AO230" s="18">
        <f t="shared" ca="1" si="143"/>
        <v>64</v>
      </c>
      <c r="AP230" s="18">
        <f t="shared" ca="1" si="144"/>
        <v>165</v>
      </c>
      <c r="AQ230" s="18">
        <f t="shared" ca="1" si="145"/>
        <v>125</v>
      </c>
      <c r="AR230" s="18">
        <f t="shared" ca="1" si="146"/>
        <v>110</v>
      </c>
      <c r="AS230">
        <f t="shared" ca="1" si="147"/>
        <v>1</v>
      </c>
      <c r="AT230" cm="1">
        <f t="array" aca="1" ref="AT230" ca="1">IF(AS230=AS229, AT229, INDEX(Parties[Opponent ID], AS230))</f>
        <v>12</v>
      </c>
      <c r="AU230" t="str" cm="1">
        <f t="array" aca="1" ref="AU230" ca="1">IF(AT230=AT229,AU229, INDEX(Monsters[Name], AT230))</f>
        <v>Gmooose</v>
      </c>
      <c r="AV230" cm="1">
        <f t="array" aca="1" ref="AV230" ca="1">IF(AND($AS230=$AS229, $CD229=""), BY229, INDEX(Monsters[Health], $AT230))</f>
        <v>120</v>
      </c>
      <c r="AW230" cm="1">
        <f t="array" aca="1" ref="AW230" ca="1">IF(AND($AS230=$AS229, $CD229=""), BZ229, INDEX(Monsters[Stamina], $AT230))</f>
        <v>123</v>
      </c>
      <c r="AX230" s="18" cm="1">
        <f t="array" aca="1" ref="AX230" ca="1">IF(AND($AS230=$AS229, $CD229=""), CA229, INDEX(Monsters[Attack], $AT230))</f>
        <v>70</v>
      </c>
      <c r="AY230" s="18" cm="1">
        <f t="array" aca="1" ref="AY230" ca="1">IF(AND($AS230=$AS229, $CD229=""), CB229, INDEX(Monsters[Defense], $AT230))</f>
        <v>169</v>
      </c>
      <c r="AZ230" s="18" cm="1">
        <f t="array" aca="1" ref="AZ230" ca="1">IF(AND($AS230=$AS229, $CD229=""), CC229, INDEX(Monsters[Luck], $AT230))</f>
        <v>100</v>
      </c>
      <c r="BA230" cm="1">
        <f t="array" aca="1" ref="BA230" ca="1">IF(AT230=AT229, BA229, MATCH(INDEX(Monsters[Element], AT230), Elements, 0))</f>
        <v>4</v>
      </c>
      <c r="BB230" s="4" cm="1">
        <f t="array" aca="1" ref="BB230" ca="1">INDEX(Monsters[Chance to Use 2], AT230)</f>
        <v>0.19999999999999996</v>
      </c>
      <c r="BC230" cm="1">
        <f t="array" aca="1" ref="BC230" ca="1">INDEX(Monsters[Ability 1 ID], AT230)</f>
        <v>3</v>
      </c>
      <c r="BD230" cm="1">
        <f t="array" aca="1" ref="BD230" ca="1">INDEX(Monsters[Ability 2 ID], AT230)</f>
        <v>2</v>
      </c>
      <c r="BE230" cm="1">
        <f t="array" aca="1" ref="BE230" ca="1">INDEX(Abilities[Stamina Cost], BC230)</f>
        <v>3</v>
      </c>
      <c r="BF230" cm="1">
        <f t="array" aca="1" ref="BF230" ca="1">INDEX(Abilities[Stamina Cost], BD230)</f>
        <v>3</v>
      </c>
      <c r="BG230">
        <f t="shared" ca="1" si="148"/>
        <v>1</v>
      </c>
      <c r="BH230">
        <f t="shared" ca="1" si="149"/>
        <v>3</v>
      </c>
      <c r="BI230">
        <f t="shared" ca="1" si="150"/>
        <v>3</v>
      </c>
      <c r="BJ230">
        <f t="shared" ca="1" si="151"/>
        <v>1</v>
      </c>
      <c r="BK230">
        <f t="shared" ca="1" si="152"/>
        <v>3</v>
      </c>
      <c r="BL230" s="18" cm="1">
        <f t="array" aca="1" ref="BL230" ca="1">INDEX(Abilities[Element ID], $BK230)</f>
        <v>4</v>
      </c>
      <c r="BM230" s="18" cm="1">
        <f t="array" aca="1" ref="BM230" ca="1">INDEX(Abilities[Stamina Cost], $BK230)</f>
        <v>3</v>
      </c>
      <c r="BN230" s="18" cm="1">
        <f t="array" aca="1" ref="BN230" ca="1">INDEX(Abilities[Min Damage], $BK230)</f>
        <v>4</v>
      </c>
      <c r="BO230" s="18" cm="1">
        <f t="array" aca="1" ref="BO230" ca="1">INDEX(Abilities[Max Damage], $BK230)</f>
        <v>8</v>
      </c>
      <c r="BP230" s="14">
        <f t="shared" ca="1" si="153"/>
        <v>4.518591182467194</v>
      </c>
      <c r="BQ230" t="str" cm="1">
        <f t="array" aca="1" ref="BQ230" ca="1">INDEX(Abilities[Special Effect], BK230)</f>
        <v>Fortify</v>
      </c>
      <c r="BR230" t="b" cm="1">
        <f t="array" aca="1" ref="BR230" ca="1">RAND() &lt;INDEX(Abilities[Effect Chance], BK230)*AZ230/100</f>
        <v>1</v>
      </c>
      <c r="BS230" t="str">
        <f t="shared" ca="1" si="154"/>
        <v>Fortify</v>
      </c>
      <c r="BT230" s="14">
        <f t="shared" ca="1" si="155"/>
        <v>4.518591182467194</v>
      </c>
      <c r="BU230" t="b">
        <f t="shared" ca="1" si="156"/>
        <v>0</v>
      </c>
      <c r="BV230" t="b">
        <f ca="1">AND(BU230, AS230=COUNTA(Parties[Opponent Party]))</f>
        <v>0</v>
      </c>
      <c r="BW230" s="14" cm="1">
        <f t="array" aca="1" ref="BW230" ca="1">INDEX(ElementMultiplier, AA230, BA230)*100/AY230</f>
        <v>0.8875739644970414</v>
      </c>
      <c r="BX230" s="18">
        <f t="shared" ca="1" si="101"/>
        <v>22</v>
      </c>
      <c r="BY230" s="18">
        <f t="shared" ca="1" si="102"/>
        <v>98</v>
      </c>
      <c r="BZ230" s="18">
        <f t="shared" ca="1" si="157"/>
        <v>120</v>
      </c>
      <c r="CA230" s="18">
        <f t="shared" ca="1" si="158"/>
        <v>70</v>
      </c>
      <c r="CB230" s="18">
        <f t="shared" ca="1" si="159"/>
        <v>186</v>
      </c>
      <c r="CC230" s="18">
        <f t="shared" ca="1" si="160"/>
        <v>100</v>
      </c>
      <c r="CD230" t="str">
        <f t="shared" ca="1" si="161"/>
        <v/>
      </c>
    </row>
    <row r="231" spans="8:82" x14ac:dyDescent="0.25">
      <c r="H231">
        <f t="shared" ca="1" si="133"/>
        <v>1</v>
      </c>
      <c r="I231" cm="1">
        <f t="array" aca="1" ref="I231" ca="1">IF(H231=H230, I230, INDEX(Parties[Player ID], H231))</f>
        <v>5</v>
      </c>
      <c r="J231" t="str" cm="1">
        <f t="array" aca="1" ref="J231" ca="1">IF(I231=I230,J230, INDEX(Monsters[Name], I231))</f>
        <v>Gunome</v>
      </c>
      <c r="K231" cm="1">
        <f t="array" aca="1" ref="K231" ca="1">IF(AND($H231=$H230, CD230=""), AN230, INDEX(Monsters[Health], $I231))</f>
        <v>55.5</v>
      </c>
      <c r="L231" cm="1">
        <f t="array" aca="1" ref="L231" ca="1">IF(AND($H231=$H230, $CD230=""), AO230, INDEX(Monsters[Stamina], $I231))</f>
        <v>64</v>
      </c>
      <c r="M231" s="18" cm="1">
        <f t="array" aca="1" ref="M231" ca="1">IF(AND($H231=$H230, $CD230=""), AP230, INDEX(Monsters[Attack], $I231))</f>
        <v>165</v>
      </c>
      <c r="N231" s="18" cm="1">
        <f t="array" aca="1" ref="N231" ca="1">IF(AND($H231=$H230, $CD230=""), AQ230, INDEX(Monsters[Defense], $I231))</f>
        <v>125</v>
      </c>
      <c r="O231" s="18" cm="1">
        <f t="array" aca="1" ref="O231" ca="1">IF(AND($H231=$H230, $CD230=""), AR230, INDEX(Monsters[Luck], $I231))</f>
        <v>110</v>
      </c>
      <c r="P231" cm="1">
        <f t="array" aca="1" ref="P231" ca="1">IF(I231=I230, P230, MATCH(INDEX(Monsters[Element], I231), Elements, 0))</f>
        <v>5</v>
      </c>
      <c r="Q231" s="4" cm="1">
        <f t="array" aca="1" ref="Q231" ca="1">INDEX(Monsters[Chance to Use 2], I231)</f>
        <v>0.4</v>
      </c>
      <c r="R231" cm="1">
        <f t="array" aca="1" ref="R231" ca="1">INDEX(Monsters[Ability 1 ID], I231)</f>
        <v>9</v>
      </c>
      <c r="S231" cm="1">
        <f t="array" aca="1" ref="S231" ca="1">INDEX(Monsters[Ability 2 ID], I231)</f>
        <v>10</v>
      </c>
      <c r="T231" cm="1">
        <f t="array" aca="1" ref="T231" ca="1">INDEX(Abilities[Stamina Cost], R231)</f>
        <v>5</v>
      </c>
      <c r="U231" cm="1">
        <f t="array" aca="1" ref="U231" ca="1">INDEX(Abilities[Stamina Cost], S231)</f>
        <v>12</v>
      </c>
      <c r="V231">
        <f t="shared" ca="1" si="134"/>
        <v>1</v>
      </c>
      <c r="W231">
        <f t="shared" ca="1" si="135"/>
        <v>5</v>
      </c>
      <c r="X231">
        <f t="shared" ca="1" si="136"/>
        <v>12</v>
      </c>
      <c r="Y231">
        <f t="shared" ca="1" si="137"/>
        <v>1</v>
      </c>
      <c r="Z231">
        <f t="shared" ca="1" si="138"/>
        <v>9</v>
      </c>
      <c r="AA231" s="18" cm="1">
        <f t="array" aca="1" ref="AA231" ca="1">INDEX(Abilities[Element ID], $Z231)</f>
        <v>5</v>
      </c>
      <c r="AB231" s="18" cm="1">
        <f t="array" aca="1" ref="AB231" ca="1">INDEX(Abilities[Stamina Cost], $Z231)</f>
        <v>5</v>
      </c>
      <c r="AC231" s="18" cm="1">
        <f t="array" aca="1" ref="AC231" ca="1">INDEX(Abilities[Min Damage], $Z231)</f>
        <v>11</v>
      </c>
      <c r="AD231" s="18" cm="1">
        <f t="array" aca="1" ref="AD231" ca="1">INDEX(Abilities[Max Damage], $Z231)</f>
        <v>16</v>
      </c>
      <c r="AE231" s="14">
        <f t="shared" ca="1" si="139"/>
        <v>22.890434068332215</v>
      </c>
      <c r="AF231" t="str" cm="1">
        <f t="array" aca="1" ref="AF231" ca="1">INDEX(Abilities[Special Effect], Z231)</f>
        <v>Vampire</v>
      </c>
      <c r="AG231" t="b" cm="1">
        <f t="array" aca="1" ref="AG231" ca="1">RAND() &lt;INDEX(Abilities[Effect Chance], Z231)*O231/100</f>
        <v>1</v>
      </c>
      <c r="AH231" t="str">
        <f t="shared" ca="1" si="140"/>
        <v>Vampire</v>
      </c>
      <c r="AI231" s="14">
        <f t="shared" ca="1" si="141"/>
        <v>22.890434068332215</v>
      </c>
      <c r="AJ231" t="b">
        <f t="shared" ca="1" si="142"/>
        <v>0</v>
      </c>
      <c r="AK231" t="b">
        <f ca="1">AND(AJ231, H231=COUNTA(Parties[Player Party]))</f>
        <v>0</v>
      </c>
      <c r="AL231" s="14" cm="1">
        <f t="array" aca="1" ref="AL231" ca="1">INDEX(ElementMultiplier, BL231, P231)*100/N231</f>
        <v>1</v>
      </c>
      <c r="AM231" s="14">
        <f t="shared" ca="1" si="100"/>
        <v>4</v>
      </c>
      <c r="AN231" s="18">
        <f t="shared" ca="1" si="113"/>
        <v>60.5</v>
      </c>
      <c r="AO231" s="18">
        <f t="shared" ca="1" si="143"/>
        <v>59</v>
      </c>
      <c r="AP231" s="18">
        <f t="shared" ca="1" si="144"/>
        <v>165</v>
      </c>
      <c r="AQ231" s="18">
        <f t="shared" ca="1" si="145"/>
        <v>125</v>
      </c>
      <c r="AR231" s="18">
        <f t="shared" ca="1" si="146"/>
        <v>110</v>
      </c>
      <c r="AS231">
        <f t="shared" ca="1" si="147"/>
        <v>1</v>
      </c>
      <c r="AT231" cm="1">
        <f t="array" aca="1" ref="AT231" ca="1">IF(AS231=AS230, AT230, INDEX(Parties[Opponent ID], AS231))</f>
        <v>12</v>
      </c>
      <c r="AU231" t="str" cm="1">
        <f t="array" aca="1" ref="AU231" ca="1">IF(AT231=AT230,AU230, INDEX(Monsters[Name], AT231))</f>
        <v>Gmooose</v>
      </c>
      <c r="AV231" cm="1">
        <f t="array" aca="1" ref="AV231" ca="1">IF(AND($AS231=$AS230, $CD230=""), BY230, INDEX(Monsters[Health], $AT231))</f>
        <v>98</v>
      </c>
      <c r="AW231" cm="1">
        <f t="array" aca="1" ref="AW231" ca="1">IF(AND($AS231=$AS230, $CD230=""), BZ230, INDEX(Monsters[Stamina], $AT231))</f>
        <v>120</v>
      </c>
      <c r="AX231" s="18" cm="1">
        <f t="array" aca="1" ref="AX231" ca="1">IF(AND($AS231=$AS230, $CD230=""), CA230, INDEX(Monsters[Attack], $AT231))</f>
        <v>70</v>
      </c>
      <c r="AY231" s="18" cm="1">
        <f t="array" aca="1" ref="AY231" ca="1">IF(AND($AS231=$AS230, $CD230=""), CB230, INDEX(Monsters[Defense], $AT231))</f>
        <v>186</v>
      </c>
      <c r="AZ231" s="18" cm="1">
        <f t="array" aca="1" ref="AZ231" ca="1">IF(AND($AS231=$AS230, $CD230=""), CC230, INDEX(Monsters[Luck], $AT231))</f>
        <v>100</v>
      </c>
      <c r="BA231" cm="1">
        <f t="array" aca="1" ref="BA231" ca="1">IF(AT231=AT230, BA230, MATCH(INDEX(Monsters[Element], AT231), Elements, 0))</f>
        <v>4</v>
      </c>
      <c r="BB231" s="4" cm="1">
        <f t="array" aca="1" ref="BB231" ca="1">INDEX(Monsters[Chance to Use 2], AT231)</f>
        <v>0.19999999999999996</v>
      </c>
      <c r="BC231" cm="1">
        <f t="array" aca="1" ref="BC231" ca="1">INDEX(Monsters[Ability 1 ID], AT231)</f>
        <v>3</v>
      </c>
      <c r="BD231" cm="1">
        <f t="array" aca="1" ref="BD231" ca="1">INDEX(Monsters[Ability 2 ID], AT231)</f>
        <v>2</v>
      </c>
      <c r="BE231" cm="1">
        <f t="array" aca="1" ref="BE231" ca="1">INDEX(Abilities[Stamina Cost], BC231)</f>
        <v>3</v>
      </c>
      <c r="BF231" cm="1">
        <f t="array" aca="1" ref="BF231" ca="1">INDEX(Abilities[Stamina Cost], BD231)</f>
        <v>3</v>
      </c>
      <c r="BG231">
        <f t="shared" ca="1" si="148"/>
        <v>1</v>
      </c>
      <c r="BH231">
        <f t="shared" ca="1" si="149"/>
        <v>3</v>
      </c>
      <c r="BI231">
        <f t="shared" ca="1" si="150"/>
        <v>3</v>
      </c>
      <c r="BJ231">
        <f t="shared" ca="1" si="151"/>
        <v>1</v>
      </c>
      <c r="BK231">
        <f t="shared" ca="1" si="152"/>
        <v>3</v>
      </c>
      <c r="BL231" s="18" cm="1">
        <f t="array" aca="1" ref="BL231" ca="1">INDEX(Abilities[Element ID], $BK231)</f>
        <v>4</v>
      </c>
      <c r="BM231" s="18" cm="1">
        <f t="array" aca="1" ref="BM231" ca="1">INDEX(Abilities[Stamina Cost], $BK231)</f>
        <v>3</v>
      </c>
      <c r="BN231" s="18" cm="1">
        <f t="array" aca="1" ref="BN231" ca="1">INDEX(Abilities[Min Damage], $BK231)</f>
        <v>4</v>
      </c>
      <c r="BO231" s="18" cm="1">
        <f t="array" aca="1" ref="BO231" ca="1">INDEX(Abilities[Max Damage], $BK231)</f>
        <v>8</v>
      </c>
      <c r="BP231" s="14">
        <f t="shared" ca="1" si="153"/>
        <v>3.7862395026963998</v>
      </c>
      <c r="BQ231" t="str" cm="1">
        <f t="array" aca="1" ref="BQ231" ca="1">INDEX(Abilities[Special Effect], BK231)</f>
        <v>Fortify</v>
      </c>
      <c r="BR231" t="b" cm="1">
        <f t="array" aca="1" ref="BR231" ca="1">RAND() &lt;INDEX(Abilities[Effect Chance], BK231)*AZ231/100</f>
        <v>1</v>
      </c>
      <c r="BS231" t="str">
        <f t="shared" ca="1" si="154"/>
        <v>Fortify</v>
      </c>
      <c r="BT231" s="14">
        <f t="shared" ca="1" si="155"/>
        <v>3.7862395026963998</v>
      </c>
      <c r="BU231" t="b">
        <f t="shared" ca="1" si="156"/>
        <v>0</v>
      </c>
      <c r="BV231" t="b">
        <f ca="1">AND(BU231, AS231=COUNTA(Parties[Opponent Party]))</f>
        <v>0</v>
      </c>
      <c r="BW231" s="14" cm="1">
        <f t="array" aca="1" ref="BW231" ca="1">INDEX(ElementMultiplier, AA231, BA231)*100/AY231</f>
        <v>0.80645161290322576</v>
      </c>
      <c r="BX231" s="18">
        <f t="shared" ca="1" si="101"/>
        <v>18</v>
      </c>
      <c r="BY231" s="18">
        <f t="shared" ca="1" si="102"/>
        <v>80</v>
      </c>
      <c r="BZ231" s="18">
        <f t="shared" ca="1" si="157"/>
        <v>117</v>
      </c>
      <c r="CA231" s="18">
        <f t="shared" ca="1" si="158"/>
        <v>70</v>
      </c>
      <c r="CB231" s="18">
        <f t="shared" ca="1" si="159"/>
        <v>205</v>
      </c>
      <c r="CC231" s="18">
        <f t="shared" ca="1" si="160"/>
        <v>100</v>
      </c>
      <c r="CD231" t="str">
        <f t="shared" ca="1" si="161"/>
        <v/>
      </c>
    </row>
    <row r="232" spans="8:82" x14ac:dyDescent="0.25">
      <c r="H232">
        <f t="shared" ca="1" si="133"/>
        <v>1</v>
      </c>
      <c r="I232" cm="1">
        <f t="array" aca="1" ref="I232" ca="1">IF(H232=H231, I231, INDEX(Parties[Player ID], H232))</f>
        <v>5</v>
      </c>
      <c r="J232" t="str" cm="1">
        <f t="array" aca="1" ref="J232" ca="1">IF(I232=I231,J231, INDEX(Monsters[Name], I232))</f>
        <v>Gunome</v>
      </c>
      <c r="K232" cm="1">
        <f t="array" aca="1" ref="K232" ca="1">IF(AND($H232=$H231, CD231=""), AN231, INDEX(Monsters[Health], $I232))</f>
        <v>60.5</v>
      </c>
      <c r="L232" cm="1">
        <f t="array" aca="1" ref="L232" ca="1">IF(AND($H232=$H231, $CD231=""), AO231, INDEX(Monsters[Stamina], $I232))</f>
        <v>59</v>
      </c>
      <c r="M232" s="18" cm="1">
        <f t="array" aca="1" ref="M232" ca="1">IF(AND($H232=$H231, $CD231=""), AP231, INDEX(Monsters[Attack], $I232))</f>
        <v>165</v>
      </c>
      <c r="N232" s="18" cm="1">
        <f t="array" aca="1" ref="N232" ca="1">IF(AND($H232=$H231, $CD231=""), AQ231, INDEX(Monsters[Defense], $I232))</f>
        <v>125</v>
      </c>
      <c r="O232" s="18" cm="1">
        <f t="array" aca="1" ref="O232" ca="1">IF(AND($H232=$H231, $CD231=""), AR231, INDEX(Monsters[Luck], $I232))</f>
        <v>110</v>
      </c>
      <c r="P232" cm="1">
        <f t="array" aca="1" ref="P232" ca="1">IF(I232=I231, P231, MATCH(INDEX(Monsters[Element], I232), Elements, 0))</f>
        <v>5</v>
      </c>
      <c r="Q232" s="4" cm="1">
        <f t="array" aca="1" ref="Q232" ca="1">INDEX(Monsters[Chance to Use 2], I232)</f>
        <v>0.4</v>
      </c>
      <c r="R232" cm="1">
        <f t="array" aca="1" ref="R232" ca="1">INDEX(Monsters[Ability 1 ID], I232)</f>
        <v>9</v>
      </c>
      <c r="S232" cm="1">
        <f t="array" aca="1" ref="S232" ca="1">INDEX(Monsters[Ability 2 ID], I232)</f>
        <v>10</v>
      </c>
      <c r="T232" cm="1">
        <f t="array" aca="1" ref="T232" ca="1">INDEX(Abilities[Stamina Cost], R232)</f>
        <v>5</v>
      </c>
      <c r="U232" cm="1">
        <f t="array" aca="1" ref="U232" ca="1">INDEX(Abilities[Stamina Cost], S232)</f>
        <v>12</v>
      </c>
      <c r="V232">
        <f t="shared" ca="1" si="134"/>
        <v>1</v>
      </c>
      <c r="W232">
        <f t="shared" ca="1" si="135"/>
        <v>5</v>
      </c>
      <c r="X232">
        <f t="shared" ca="1" si="136"/>
        <v>12</v>
      </c>
      <c r="Y232">
        <f t="shared" ca="1" si="137"/>
        <v>2</v>
      </c>
      <c r="Z232">
        <f t="shared" ca="1" si="138"/>
        <v>10</v>
      </c>
      <c r="AA232" s="18" cm="1">
        <f t="array" aca="1" ref="AA232" ca="1">INDEX(Abilities[Element ID], $Z232)</f>
        <v>5</v>
      </c>
      <c r="AB232" s="18" cm="1">
        <f t="array" aca="1" ref="AB232" ca="1">INDEX(Abilities[Stamina Cost], $Z232)</f>
        <v>12</v>
      </c>
      <c r="AC232" s="18" cm="1">
        <f t="array" aca="1" ref="AC232" ca="1">INDEX(Abilities[Min Damage], $Z232)</f>
        <v>4</v>
      </c>
      <c r="AD232" s="18" cm="1">
        <f t="array" aca="1" ref="AD232" ca="1">INDEX(Abilities[Max Damage], $Z232)</f>
        <v>10</v>
      </c>
      <c r="AE232" s="14">
        <f t="shared" ca="1" si="139"/>
        <v>13.226334172000902</v>
      </c>
      <c r="AF232" t="str" cm="1">
        <f t="array" aca="1" ref="AF232" ca="1">INDEX(Abilities[Special Effect], Z232)</f>
        <v>Focus</v>
      </c>
      <c r="AG232" t="b" cm="1">
        <f t="array" aca="1" ref="AG232" ca="1">RAND() &lt;INDEX(Abilities[Effect Chance], Z232)*O232/100</f>
        <v>1</v>
      </c>
      <c r="AH232" t="str">
        <f t="shared" ca="1" si="140"/>
        <v>Focus</v>
      </c>
      <c r="AI232" s="14">
        <f t="shared" ca="1" si="141"/>
        <v>13.226334172000902</v>
      </c>
      <c r="AJ232" t="b">
        <f t="shared" ca="1" si="142"/>
        <v>0</v>
      </c>
      <c r="AK232" t="b">
        <f ca="1">AND(AJ232, H232=COUNTA(Parties[Player Party]))</f>
        <v>0</v>
      </c>
      <c r="AL232" s="14" cm="1">
        <f t="array" aca="1" ref="AL232" ca="1">INDEX(ElementMultiplier, BL232, P232)*100/N232</f>
        <v>1</v>
      </c>
      <c r="AM232" s="14">
        <f t="shared" ca="1" si="100"/>
        <v>5</v>
      </c>
      <c r="AN232" s="18">
        <f t="shared" ca="1" si="113"/>
        <v>55.5</v>
      </c>
      <c r="AO232" s="18">
        <f t="shared" ca="1" si="143"/>
        <v>47</v>
      </c>
      <c r="AP232" s="18">
        <f t="shared" ca="1" si="144"/>
        <v>182</v>
      </c>
      <c r="AQ232" s="18">
        <f t="shared" ca="1" si="145"/>
        <v>125</v>
      </c>
      <c r="AR232" s="18">
        <f t="shared" ca="1" si="146"/>
        <v>110</v>
      </c>
      <c r="AS232">
        <f t="shared" ca="1" si="147"/>
        <v>1</v>
      </c>
      <c r="AT232" cm="1">
        <f t="array" aca="1" ref="AT232" ca="1">IF(AS232=AS231, AT231, INDEX(Parties[Opponent ID], AS232))</f>
        <v>12</v>
      </c>
      <c r="AU232" t="str" cm="1">
        <f t="array" aca="1" ref="AU232" ca="1">IF(AT232=AT231,AU231, INDEX(Monsters[Name], AT232))</f>
        <v>Gmooose</v>
      </c>
      <c r="AV232" cm="1">
        <f t="array" aca="1" ref="AV232" ca="1">IF(AND($AS232=$AS231, $CD231=""), BY231, INDEX(Monsters[Health], $AT232))</f>
        <v>80</v>
      </c>
      <c r="AW232" cm="1">
        <f t="array" aca="1" ref="AW232" ca="1">IF(AND($AS232=$AS231, $CD231=""), BZ231, INDEX(Monsters[Stamina], $AT232))</f>
        <v>117</v>
      </c>
      <c r="AX232" s="18" cm="1">
        <f t="array" aca="1" ref="AX232" ca="1">IF(AND($AS232=$AS231, $CD231=""), CA231, INDEX(Monsters[Attack], $AT232))</f>
        <v>70</v>
      </c>
      <c r="AY232" s="18" cm="1">
        <f t="array" aca="1" ref="AY232" ca="1">IF(AND($AS232=$AS231, $CD231=""), CB231, INDEX(Monsters[Defense], $AT232))</f>
        <v>205</v>
      </c>
      <c r="AZ232" s="18" cm="1">
        <f t="array" aca="1" ref="AZ232" ca="1">IF(AND($AS232=$AS231, $CD231=""), CC231, INDEX(Monsters[Luck], $AT232))</f>
        <v>100</v>
      </c>
      <c r="BA232" cm="1">
        <f t="array" aca="1" ref="BA232" ca="1">IF(AT232=AT231, BA231, MATCH(INDEX(Monsters[Element], AT232), Elements, 0))</f>
        <v>4</v>
      </c>
      <c r="BB232" s="4" cm="1">
        <f t="array" aca="1" ref="BB232" ca="1">INDEX(Monsters[Chance to Use 2], AT232)</f>
        <v>0.19999999999999996</v>
      </c>
      <c r="BC232" cm="1">
        <f t="array" aca="1" ref="BC232" ca="1">INDEX(Monsters[Ability 1 ID], AT232)</f>
        <v>3</v>
      </c>
      <c r="BD232" cm="1">
        <f t="array" aca="1" ref="BD232" ca="1">INDEX(Monsters[Ability 2 ID], AT232)</f>
        <v>2</v>
      </c>
      <c r="BE232" cm="1">
        <f t="array" aca="1" ref="BE232" ca="1">INDEX(Abilities[Stamina Cost], BC232)</f>
        <v>3</v>
      </c>
      <c r="BF232" cm="1">
        <f t="array" aca="1" ref="BF232" ca="1">INDEX(Abilities[Stamina Cost], BD232)</f>
        <v>3</v>
      </c>
      <c r="BG232">
        <f t="shared" ca="1" si="148"/>
        <v>1</v>
      </c>
      <c r="BH232">
        <f t="shared" ca="1" si="149"/>
        <v>3</v>
      </c>
      <c r="BI232">
        <f t="shared" ca="1" si="150"/>
        <v>3</v>
      </c>
      <c r="BJ232">
        <f t="shared" ca="1" si="151"/>
        <v>1</v>
      </c>
      <c r="BK232">
        <f t="shared" ca="1" si="152"/>
        <v>3</v>
      </c>
      <c r="BL232" s="18" cm="1">
        <f t="array" aca="1" ref="BL232" ca="1">INDEX(Abilities[Element ID], $BK232)</f>
        <v>4</v>
      </c>
      <c r="BM232" s="18" cm="1">
        <f t="array" aca="1" ref="BM232" ca="1">INDEX(Abilities[Stamina Cost], $BK232)</f>
        <v>3</v>
      </c>
      <c r="BN232" s="18" cm="1">
        <f t="array" aca="1" ref="BN232" ca="1">INDEX(Abilities[Min Damage], $BK232)</f>
        <v>4</v>
      </c>
      <c r="BO232" s="18" cm="1">
        <f t="array" aca="1" ref="BO232" ca="1">INDEX(Abilities[Max Damage], $BK232)</f>
        <v>8</v>
      </c>
      <c r="BP232" s="14">
        <f t="shared" ca="1" si="153"/>
        <v>4.5979707027091639</v>
      </c>
      <c r="BQ232" t="str" cm="1">
        <f t="array" aca="1" ref="BQ232" ca="1">INDEX(Abilities[Special Effect], BK232)</f>
        <v>Fortify</v>
      </c>
      <c r="BR232" t="b" cm="1">
        <f t="array" aca="1" ref="BR232" ca="1">RAND() &lt;INDEX(Abilities[Effect Chance], BK232)*AZ232/100</f>
        <v>1</v>
      </c>
      <c r="BS232" t="str">
        <f t="shared" ca="1" si="154"/>
        <v>Fortify</v>
      </c>
      <c r="BT232" s="14">
        <f t="shared" ca="1" si="155"/>
        <v>4.5979707027091639</v>
      </c>
      <c r="BU232" t="b">
        <f t="shared" ca="1" si="156"/>
        <v>0</v>
      </c>
      <c r="BV232" t="b">
        <f ca="1">AND(BU232, AS232=COUNTA(Parties[Opponent Party]))</f>
        <v>0</v>
      </c>
      <c r="BW232" s="14" cm="1">
        <f t="array" aca="1" ref="BW232" ca="1">INDEX(ElementMultiplier, AA232, BA232)*100/AY232</f>
        <v>0.73170731707317072</v>
      </c>
      <c r="BX232" s="18">
        <f t="shared" ca="1" si="101"/>
        <v>10</v>
      </c>
      <c r="BY232" s="18">
        <f t="shared" ca="1" si="102"/>
        <v>70</v>
      </c>
      <c r="BZ232" s="18">
        <f t="shared" ca="1" si="157"/>
        <v>114</v>
      </c>
      <c r="CA232" s="18">
        <f t="shared" ca="1" si="158"/>
        <v>70</v>
      </c>
      <c r="CB232" s="18">
        <f t="shared" ca="1" si="159"/>
        <v>226</v>
      </c>
      <c r="CC232" s="18">
        <f t="shared" ca="1" si="160"/>
        <v>100</v>
      </c>
      <c r="CD232" t="str">
        <f t="shared" ca="1" si="161"/>
        <v/>
      </c>
    </row>
    <row r="233" spans="8:82" x14ac:dyDescent="0.25">
      <c r="H233">
        <f t="shared" ca="1" si="133"/>
        <v>1</v>
      </c>
      <c r="I233" cm="1">
        <f t="array" aca="1" ref="I233" ca="1">IF(H233=H232, I232, INDEX(Parties[Player ID], H233))</f>
        <v>5</v>
      </c>
      <c r="J233" t="str" cm="1">
        <f t="array" aca="1" ref="J233" ca="1">IF(I233=I232,J232, INDEX(Monsters[Name], I233))</f>
        <v>Gunome</v>
      </c>
      <c r="K233" cm="1">
        <f t="array" aca="1" ref="K233" ca="1">IF(AND($H233=$H232, CD232=""), AN232, INDEX(Monsters[Health], $I233))</f>
        <v>55.5</v>
      </c>
      <c r="L233" cm="1">
        <f t="array" aca="1" ref="L233" ca="1">IF(AND($H233=$H232, $CD232=""), AO232, INDEX(Monsters[Stamina], $I233))</f>
        <v>47</v>
      </c>
      <c r="M233" s="18" cm="1">
        <f t="array" aca="1" ref="M233" ca="1">IF(AND($H233=$H232, $CD232=""), AP232, INDEX(Monsters[Attack], $I233))</f>
        <v>182</v>
      </c>
      <c r="N233" s="18" cm="1">
        <f t="array" aca="1" ref="N233" ca="1">IF(AND($H233=$H232, $CD232=""), AQ232, INDEX(Monsters[Defense], $I233))</f>
        <v>125</v>
      </c>
      <c r="O233" s="18" cm="1">
        <f t="array" aca="1" ref="O233" ca="1">IF(AND($H233=$H232, $CD232=""), AR232, INDEX(Monsters[Luck], $I233))</f>
        <v>110</v>
      </c>
      <c r="P233" cm="1">
        <f t="array" aca="1" ref="P233" ca="1">IF(I233=I232, P232, MATCH(INDEX(Monsters[Element], I233), Elements, 0))</f>
        <v>5</v>
      </c>
      <c r="Q233" s="4" cm="1">
        <f t="array" aca="1" ref="Q233" ca="1">INDEX(Monsters[Chance to Use 2], I233)</f>
        <v>0.4</v>
      </c>
      <c r="R233" cm="1">
        <f t="array" aca="1" ref="R233" ca="1">INDEX(Monsters[Ability 1 ID], I233)</f>
        <v>9</v>
      </c>
      <c r="S233" cm="1">
        <f t="array" aca="1" ref="S233" ca="1">INDEX(Monsters[Ability 2 ID], I233)</f>
        <v>10</v>
      </c>
      <c r="T233" cm="1">
        <f t="array" aca="1" ref="T233" ca="1">INDEX(Abilities[Stamina Cost], R233)</f>
        <v>5</v>
      </c>
      <c r="U233" cm="1">
        <f t="array" aca="1" ref="U233" ca="1">INDEX(Abilities[Stamina Cost], S233)</f>
        <v>12</v>
      </c>
      <c r="V233">
        <f t="shared" ca="1" si="134"/>
        <v>1</v>
      </c>
      <c r="W233">
        <f t="shared" ca="1" si="135"/>
        <v>5</v>
      </c>
      <c r="X233">
        <f t="shared" ca="1" si="136"/>
        <v>12</v>
      </c>
      <c r="Y233">
        <f t="shared" ca="1" si="137"/>
        <v>1</v>
      </c>
      <c r="Z233">
        <f t="shared" ca="1" si="138"/>
        <v>9</v>
      </c>
      <c r="AA233" s="18" cm="1">
        <f t="array" aca="1" ref="AA233" ca="1">INDEX(Abilities[Element ID], $Z233)</f>
        <v>5</v>
      </c>
      <c r="AB233" s="18" cm="1">
        <f t="array" aca="1" ref="AB233" ca="1">INDEX(Abilities[Stamina Cost], $Z233)</f>
        <v>5</v>
      </c>
      <c r="AC233" s="18" cm="1">
        <f t="array" aca="1" ref="AC233" ca="1">INDEX(Abilities[Min Damage], $Z233)</f>
        <v>11</v>
      </c>
      <c r="AD233" s="18" cm="1">
        <f t="array" aca="1" ref="AD233" ca="1">INDEX(Abilities[Max Damage], $Z233)</f>
        <v>16</v>
      </c>
      <c r="AE233" s="14">
        <f t="shared" ca="1" si="139"/>
        <v>24.514450654471819</v>
      </c>
      <c r="AF233" t="str" cm="1">
        <f t="array" aca="1" ref="AF233" ca="1">INDEX(Abilities[Special Effect], Z233)</f>
        <v>Vampire</v>
      </c>
      <c r="AG233" t="b" cm="1">
        <f t="array" aca="1" ref="AG233" ca="1">RAND() &lt;INDEX(Abilities[Effect Chance], Z233)*O233/100</f>
        <v>1</v>
      </c>
      <c r="AH233" t="str">
        <f t="shared" ca="1" si="140"/>
        <v>Vampire</v>
      </c>
      <c r="AI233" s="14">
        <f t="shared" ca="1" si="141"/>
        <v>24.514450654471819</v>
      </c>
      <c r="AJ233" t="b">
        <f t="shared" ca="1" si="142"/>
        <v>0</v>
      </c>
      <c r="AK233" t="b">
        <f ca="1">AND(AJ233, H233=COUNTA(Parties[Player Party]))</f>
        <v>0</v>
      </c>
      <c r="AL233" s="14" cm="1">
        <f t="array" aca="1" ref="AL233" ca="1">INDEX(ElementMultiplier, BL233, P233)*100/N233</f>
        <v>1</v>
      </c>
      <c r="AM233" s="14">
        <f t="shared" ca="1" si="100"/>
        <v>4</v>
      </c>
      <c r="AN233" s="18">
        <f t="shared" ca="1" si="113"/>
        <v>59.5</v>
      </c>
      <c r="AO233" s="18">
        <f t="shared" ca="1" si="143"/>
        <v>42</v>
      </c>
      <c r="AP233" s="18">
        <f t="shared" ca="1" si="144"/>
        <v>182</v>
      </c>
      <c r="AQ233" s="18">
        <f t="shared" ca="1" si="145"/>
        <v>125</v>
      </c>
      <c r="AR233" s="18">
        <f t="shared" ca="1" si="146"/>
        <v>110</v>
      </c>
      <c r="AS233">
        <f t="shared" ca="1" si="147"/>
        <v>1</v>
      </c>
      <c r="AT233" cm="1">
        <f t="array" aca="1" ref="AT233" ca="1">IF(AS233=AS232, AT232, INDEX(Parties[Opponent ID], AS233))</f>
        <v>12</v>
      </c>
      <c r="AU233" t="str" cm="1">
        <f t="array" aca="1" ref="AU233" ca="1">IF(AT233=AT232,AU232, INDEX(Monsters[Name], AT233))</f>
        <v>Gmooose</v>
      </c>
      <c r="AV233" cm="1">
        <f t="array" aca="1" ref="AV233" ca="1">IF(AND($AS233=$AS232, $CD232=""), BY232, INDEX(Monsters[Health], $AT233))</f>
        <v>70</v>
      </c>
      <c r="AW233" cm="1">
        <f t="array" aca="1" ref="AW233" ca="1">IF(AND($AS233=$AS232, $CD232=""), BZ232, INDEX(Monsters[Stamina], $AT233))</f>
        <v>114</v>
      </c>
      <c r="AX233" s="18" cm="1">
        <f t="array" aca="1" ref="AX233" ca="1">IF(AND($AS233=$AS232, $CD232=""), CA232, INDEX(Monsters[Attack], $AT233))</f>
        <v>70</v>
      </c>
      <c r="AY233" s="18" cm="1">
        <f t="array" aca="1" ref="AY233" ca="1">IF(AND($AS233=$AS232, $CD232=""), CB232, INDEX(Monsters[Defense], $AT233))</f>
        <v>226</v>
      </c>
      <c r="AZ233" s="18" cm="1">
        <f t="array" aca="1" ref="AZ233" ca="1">IF(AND($AS233=$AS232, $CD232=""), CC232, INDEX(Monsters[Luck], $AT233))</f>
        <v>100</v>
      </c>
      <c r="BA233" cm="1">
        <f t="array" aca="1" ref="BA233" ca="1">IF(AT233=AT232, BA232, MATCH(INDEX(Monsters[Element], AT233), Elements, 0))</f>
        <v>4</v>
      </c>
      <c r="BB233" s="4" cm="1">
        <f t="array" aca="1" ref="BB233" ca="1">INDEX(Monsters[Chance to Use 2], AT233)</f>
        <v>0.19999999999999996</v>
      </c>
      <c r="BC233" cm="1">
        <f t="array" aca="1" ref="BC233" ca="1">INDEX(Monsters[Ability 1 ID], AT233)</f>
        <v>3</v>
      </c>
      <c r="BD233" cm="1">
        <f t="array" aca="1" ref="BD233" ca="1">INDEX(Monsters[Ability 2 ID], AT233)</f>
        <v>2</v>
      </c>
      <c r="BE233" cm="1">
        <f t="array" aca="1" ref="BE233" ca="1">INDEX(Abilities[Stamina Cost], BC233)</f>
        <v>3</v>
      </c>
      <c r="BF233" cm="1">
        <f t="array" aca="1" ref="BF233" ca="1">INDEX(Abilities[Stamina Cost], BD233)</f>
        <v>3</v>
      </c>
      <c r="BG233">
        <f t="shared" ca="1" si="148"/>
        <v>1</v>
      </c>
      <c r="BH233">
        <f t="shared" ca="1" si="149"/>
        <v>3</v>
      </c>
      <c r="BI233">
        <f t="shared" ca="1" si="150"/>
        <v>3</v>
      </c>
      <c r="BJ233">
        <f t="shared" ca="1" si="151"/>
        <v>1</v>
      </c>
      <c r="BK233">
        <f t="shared" ca="1" si="152"/>
        <v>3</v>
      </c>
      <c r="BL233" s="18" cm="1">
        <f t="array" aca="1" ref="BL233" ca="1">INDEX(Abilities[Element ID], $BK233)</f>
        <v>4</v>
      </c>
      <c r="BM233" s="18" cm="1">
        <f t="array" aca="1" ref="BM233" ca="1">INDEX(Abilities[Stamina Cost], $BK233)</f>
        <v>3</v>
      </c>
      <c r="BN233" s="18" cm="1">
        <f t="array" aca="1" ref="BN233" ca="1">INDEX(Abilities[Min Damage], $BK233)</f>
        <v>4</v>
      </c>
      <c r="BO233" s="18" cm="1">
        <f t="array" aca="1" ref="BO233" ca="1">INDEX(Abilities[Max Damage], $BK233)</f>
        <v>8</v>
      </c>
      <c r="BP233" s="14">
        <f t="shared" ca="1" si="153"/>
        <v>4.4261839708575765</v>
      </c>
      <c r="BQ233" t="str" cm="1">
        <f t="array" aca="1" ref="BQ233" ca="1">INDEX(Abilities[Special Effect], BK233)</f>
        <v>Fortify</v>
      </c>
      <c r="BR233" t="b" cm="1">
        <f t="array" aca="1" ref="BR233" ca="1">RAND() &lt;INDEX(Abilities[Effect Chance], BK233)*AZ233/100</f>
        <v>1</v>
      </c>
      <c r="BS233" t="str">
        <f t="shared" ca="1" si="154"/>
        <v>Fortify</v>
      </c>
      <c r="BT233" s="14">
        <f t="shared" ca="1" si="155"/>
        <v>4.4261839708575765</v>
      </c>
      <c r="BU233" t="b">
        <f t="shared" ca="1" si="156"/>
        <v>0</v>
      </c>
      <c r="BV233" t="b">
        <f ca="1">AND(BU233, AS233=COUNTA(Parties[Opponent Party]))</f>
        <v>0</v>
      </c>
      <c r="BW233" s="14" cm="1">
        <f t="array" aca="1" ref="BW233" ca="1">INDEX(ElementMultiplier, AA233, BA233)*100/AY233</f>
        <v>0.66371681415929207</v>
      </c>
      <c r="BX233" s="18">
        <f t="shared" ca="1" si="101"/>
        <v>16</v>
      </c>
      <c r="BY233" s="18">
        <f t="shared" ca="1" si="102"/>
        <v>54</v>
      </c>
      <c r="BZ233" s="18">
        <f t="shared" ca="1" si="157"/>
        <v>111</v>
      </c>
      <c r="CA233" s="18">
        <f t="shared" ca="1" si="158"/>
        <v>70</v>
      </c>
      <c r="CB233" s="18">
        <f t="shared" ca="1" si="159"/>
        <v>249</v>
      </c>
      <c r="CC233" s="18">
        <f t="shared" ca="1" si="160"/>
        <v>100</v>
      </c>
      <c r="CD233" t="str">
        <f t="shared" ca="1" si="161"/>
        <v/>
      </c>
    </row>
    <row r="234" spans="8:82" x14ac:dyDescent="0.25">
      <c r="H234">
        <f t="shared" ca="1" si="133"/>
        <v>1</v>
      </c>
      <c r="I234" cm="1">
        <f t="array" aca="1" ref="I234" ca="1">IF(H234=H233, I233, INDEX(Parties[Player ID], H234))</f>
        <v>5</v>
      </c>
      <c r="J234" t="str" cm="1">
        <f t="array" aca="1" ref="J234" ca="1">IF(I234=I233,J233, INDEX(Monsters[Name], I234))</f>
        <v>Gunome</v>
      </c>
      <c r="K234" cm="1">
        <f t="array" aca="1" ref="K234" ca="1">IF(AND($H234=$H233, CD233=""), AN233, INDEX(Monsters[Health], $I234))</f>
        <v>59.5</v>
      </c>
      <c r="L234" cm="1">
        <f t="array" aca="1" ref="L234" ca="1">IF(AND($H234=$H233, $CD233=""), AO233, INDEX(Monsters[Stamina], $I234))</f>
        <v>42</v>
      </c>
      <c r="M234" s="18" cm="1">
        <f t="array" aca="1" ref="M234" ca="1">IF(AND($H234=$H233, $CD233=""), AP233, INDEX(Monsters[Attack], $I234))</f>
        <v>182</v>
      </c>
      <c r="N234" s="18" cm="1">
        <f t="array" aca="1" ref="N234" ca="1">IF(AND($H234=$H233, $CD233=""), AQ233, INDEX(Monsters[Defense], $I234))</f>
        <v>125</v>
      </c>
      <c r="O234" s="18" cm="1">
        <f t="array" aca="1" ref="O234" ca="1">IF(AND($H234=$H233, $CD233=""), AR233, INDEX(Monsters[Luck], $I234))</f>
        <v>110</v>
      </c>
      <c r="P234" cm="1">
        <f t="array" aca="1" ref="P234" ca="1">IF(I234=I233, P233, MATCH(INDEX(Monsters[Element], I234), Elements, 0))</f>
        <v>5</v>
      </c>
      <c r="Q234" s="4" cm="1">
        <f t="array" aca="1" ref="Q234" ca="1">INDEX(Monsters[Chance to Use 2], I234)</f>
        <v>0.4</v>
      </c>
      <c r="R234" cm="1">
        <f t="array" aca="1" ref="R234" ca="1">INDEX(Monsters[Ability 1 ID], I234)</f>
        <v>9</v>
      </c>
      <c r="S234" cm="1">
        <f t="array" aca="1" ref="S234" ca="1">INDEX(Monsters[Ability 2 ID], I234)</f>
        <v>10</v>
      </c>
      <c r="T234" cm="1">
        <f t="array" aca="1" ref="T234" ca="1">INDEX(Abilities[Stamina Cost], R234)</f>
        <v>5</v>
      </c>
      <c r="U234" cm="1">
        <f t="array" aca="1" ref="U234" ca="1">INDEX(Abilities[Stamina Cost], S234)</f>
        <v>12</v>
      </c>
      <c r="V234">
        <f t="shared" ca="1" si="134"/>
        <v>1</v>
      </c>
      <c r="W234">
        <f t="shared" ca="1" si="135"/>
        <v>5</v>
      </c>
      <c r="X234">
        <f t="shared" ca="1" si="136"/>
        <v>12</v>
      </c>
      <c r="Y234">
        <f t="shared" ca="1" si="137"/>
        <v>1</v>
      </c>
      <c r="Z234">
        <f t="shared" ca="1" si="138"/>
        <v>9</v>
      </c>
      <c r="AA234" s="18" cm="1">
        <f t="array" aca="1" ref="AA234" ca="1">INDEX(Abilities[Element ID], $Z234)</f>
        <v>5</v>
      </c>
      <c r="AB234" s="18" cm="1">
        <f t="array" aca="1" ref="AB234" ca="1">INDEX(Abilities[Stamina Cost], $Z234)</f>
        <v>5</v>
      </c>
      <c r="AC234" s="18" cm="1">
        <f t="array" aca="1" ref="AC234" ca="1">INDEX(Abilities[Min Damage], $Z234)</f>
        <v>11</v>
      </c>
      <c r="AD234" s="18" cm="1">
        <f t="array" aca="1" ref="AD234" ca="1">INDEX(Abilities[Max Damage], $Z234)</f>
        <v>16</v>
      </c>
      <c r="AE234" s="14">
        <f t="shared" ca="1" si="139"/>
        <v>24.878314278474861</v>
      </c>
      <c r="AF234" t="str" cm="1">
        <f t="array" aca="1" ref="AF234" ca="1">INDEX(Abilities[Special Effect], Z234)</f>
        <v>Vampire</v>
      </c>
      <c r="AG234" t="b" cm="1">
        <f t="array" aca="1" ref="AG234" ca="1">RAND() &lt;INDEX(Abilities[Effect Chance], Z234)*O234/100</f>
        <v>1</v>
      </c>
      <c r="AH234" t="str">
        <f t="shared" ca="1" si="140"/>
        <v>Vampire</v>
      </c>
      <c r="AI234" s="14">
        <f t="shared" ca="1" si="141"/>
        <v>24.878314278474861</v>
      </c>
      <c r="AJ234" t="b">
        <f t="shared" ca="1" si="142"/>
        <v>0</v>
      </c>
      <c r="AK234" t="b">
        <f ca="1">AND(AJ234, H234=COUNTA(Parties[Player Party]))</f>
        <v>0</v>
      </c>
      <c r="AL234" s="14" cm="1">
        <f t="array" aca="1" ref="AL234" ca="1">INDEX(ElementMultiplier, BL234, P234)*100/N234</f>
        <v>1</v>
      </c>
      <c r="AM234" s="14">
        <f t="shared" ca="1" si="100"/>
        <v>5</v>
      </c>
      <c r="AN234" s="18">
        <f t="shared" ca="1" si="113"/>
        <v>62</v>
      </c>
      <c r="AO234" s="18">
        <f t="shared" ca="1" si="143"/>
        <v>37</v>
      </c>
      <c r="AP234" s="18">
        <f t="shared" ca="1" si="144"/>
        <v>182</v>
      </c>
      <c r="AQ234" s="18">
        <f t="shared" ca="1" si="145"/>
        <v>125</v>
      </c>
      <c r="AR234" s="18">
        <f t="shared" ca="1" si="146"/>
        <v>110</v>
      </c>
      <c r="AS234">
        <f t="shared" ca="1" si="147"/>
        <v>1</v>
      </c>
      <c r="AT234" cm="1">
        <f t="array" aca="1" ref="AT234" ca="1">IF(AS234=AS233, AT233, INDEX(Parties[Opponent ID], AS234))</f>
        <v>12</v>
      </c>
      <c r="AU234" t="str" cm="1">
        <f t="array" aca="1" ref="AU234" ca="1">IF(AT234=AT233,AU233, INDEX(Monsters[Name], AT234))</f>
        <v>Gmooose</v>
      </c>
      <c r="AV234" cm="1">
        <f t="array" aca="1" ref="AV234" ca="1">IF(AND($AS234=$AS233, $CD233=""), BY233, INDEX(Monsters[Health], $AT234))</f>
        <v>54</v>
      </c>
      <c r="AW234" cm="1">
        <f t="array" aca="1" ref="AW234" ca="1">IF(AND($AS234=$AS233, $CD233=""), BZ233, INDEX(Monsters[Stamina], $AT234))</f>
        <v>111</v>
      </c>
      <c r="AX234" s="18" cm="1">
        <f t="array" aca="1" ref="AX234" ca="1">IF(AND($AS234=$AS233, $CD233=""), CA233, INDEX(Monsters[Attack], $AT234))</f>
        <v>70</v>
      </c>
      <c r="AY234" s="18" cm="1">
        <f t="array" aca="1" ref="AY234" ca="1">IF(AND($AS234=$AS233, $CD233=""), CB233, INDEX(Monsters[Defense], $AT234))</f>
        <v>249</v>
      </c>
      <c r="AZ234" s="18" cm="1">
        <f t="array" aca="1" ref="AZ234" ca="1">IF(AND($AS234=$AS233, $CD233=""), CC233, INDEX(Monsters[Luck], $AT234))</f>
        <v>100</v>
      </c>
      <c r="BA234" cm="1">
        <f t="array" aca="1" ref="BA234" ca="1">IF(AT234=AT233, BA233, MATCH(INDEX(Monsters[Element], AT234), Elements, 0))</f>
        <v>4</v>
      </c>
      <c r="BB234" s="4" cm="1">
        <f t="array" aca="1" ref="BB234" ca="1">INDEX(Monsters[Chance to Use 2], AT234)</f>
        <v>0.19999999999999996</v>
      </c>
      <c r="BC234" cm="1">
        <f t="array" aca="1" ref="BC234" ca="1">INDEX(Monsters[Ability 1 ID], AT234)</f>
        <v>3</v>
      </c>
      <c r="BD234" cm="1">
        <f t="array" aca="1" ref="BD234" ca="1">INDEX(Monsters[Ability 2 ID], AT234)</f>
        <v>2</v>
      </c>
      <c r="BE234" cm="1">
        <f t="array" aca="1" ref="BE234" ca="1">INDEX(Abilities[Stamina Cost], BC234)</f>
        <v>3</v>
      </c>
      <c r="BF234" cm="1">
        <f t="array" aca="1" ref="BF234" ca="1">INDEX(Abilities[Stamina Cost], BD234)</f>
        <v>3</v>
      </c>
      <c r="BG234">
        <f t="shared" ca="1" si="148"/>
        <v>1</v>
      </c>
      <c r="BH234">
        <f t="shared" ca="1" si="149"/>
        <v>3</v>
      </c>
      <c r="BI234">
        <f t="shared" ca="1" si="150"/>
        <v>3</v>
      </c>
      <c r="BJ234">
        <f t="shared" ca="1" si="151"/>
        <v>1</v>
      </c>
      <c r="BK234">
        <f t="shared" ca="1" si="152"/>
        <v>3</v>
      </c>
      <c r="BL234" s="18" cm="1">
        <f t="array" aca="1" ref="BL234" ca="1">INDEX(Abilities[Element ID], $BK234)</f>
        <v>4</v>
      </c>
      <c r="BM234" s="18" cm="1">
        <f t="array" aca="1" ref="BM234" ca="1">INDEX(Abilities[Stamina Cost], $BK234)</f>
        <v>3</v>
      </c>
      <c r="BN234" s="18" cm="1">
        <f t="array" aca="1" ref="BN234" ca="1">INDEX(Abilities[Min Damage], $BK234)</f>
        <v>4</v>
      </c>
      <c r="BO234" s="18" cm="1">
        <f t="array" aca="1" ref="BO234" ca="1">INDEX(Abilities[Max Damage], $BK234)</f>
        <v>8</v>
      </c>
      <c r="BP234" s="14">
        <f t="shared" ca="1" si="153"/>
        <v>5.2834819998571252</v>
      </c>
      <c r="BQ234" t="str" cm="1">
        <f t="array" aca="1" ref="BQ234" ca="1">INDEX(Abilities[Special Effect], BK234)</f>
        <v>Fortify</v>
      </c>
      <c r="BR234" t="b" cm="1">
        <f t="array" aca="1" ref="BR234" ca="1">RAND() &lt;INDEX(Abilities[Effect Chance], BK234)*AZ234/100</f>
        <v>1</v>
      </c>
      <c r="BS234" t="str">
        <f t="shared" ca="1" si="154"/>
        <v>Fortify</v>
      </c>
      <c r="BT234" s="14">
        <f t="shared" ca="1" si="155"/>
        <v>5.2834819998571252</v>
      </c>
      <c r="BU234" t="b">
        <f t="shared" ca="1" si="156"/>
        <v>0</v>
      </c>
      <c r="BV234" t="b">
        <f ca="1">AND(BU234, AS234=COUNTA(Parties[Opponent Party]))</f>
        <v>0</v>
      </c>
      <c r="BW234" s="14" cm="1">
        <f t="array" aca="1" ref="BW234" ca="1">INDEX(ElementMultiplier, AA234, BA234)*100/AY234</f>
        <v>0.60240963855421692</v>
      </c>
      <c r="BX234" s="18">
        <f t="shared" ca="1" si="101"/>
        <v>15</v>
      </c>
      <c r="BY234" s="18">
        <f t="shared" ca="1" si="102"/>
        <v>39</v>
      </c>
      <c r="BZ234" s="18">
        <f t="shared" ca="1" si="157"/>
        <v>108</v>
      </c>
      <c r="CA234" s="18">
        <f t="shared" ca="1" si="158"/>
        <v>70</v>
      </c>
      <c r="CB234" s="18">
        <f t="shared" ca="1" si="159"/>
        <v>274</v>
      </c>
      <c r="CC234" s="18">
        <f t="shared" ca="1" si="160"/>
        <v>100</v>
      </c>
      <c r="CD234" t="str">
        <f t="shared" ca="1" si="161"/>
        <v/>
      </c>
    </row>
    <row r="235" spans="8:82" x14ac:dyDescent="0.25">
      <c r="H235">
        <f t="shared" ca="1" si="133"/>
        <v>1</v>
      </c>
      <c r="I235" cm="1">
        <f t="array" aca="1" ref="I235" ca="1">IF(H235=H234, I234, INDEX(Parties[Player ID], H235))</f>
        <v>5</v>
      </c>
      <c r="J235" t="str" cm="1">
        <f t="array" aca="1" ref="J235" ca="1">IF(I235=I234,J234, INDEX(Monsters[Name], I235))</f>
        <v>Gunome</v>
      </c>
      <c r="K235" cm="1">
        <f t="array" aca="1" ref="K235" ca="1">IF(AND($H235=$H234, CD234=""), AN234, INDEX(Monsters[Health], $I235))</f>
        <v>62</v>
      </c>
      <c r="L235" cm="1">
        <f t="array" aca="1" ref="L235" ca="1">IF(AND($H235=$H234, $CD234=""), AO234, INDEX(Monsters[Stamina], $I235))</f>
        <v>37</v>
      </c>
      <c r="M235" s="18" cm="1">
        <f t="array" aca="1" ref="M235" ca="1">IF(AND($H235=$H234, $CD234=""), AP234, INDEX(Monsters[Attack], $I235))</f>
        <v>182</v>
      </c>
      <c r="N235" s="18" cm="1">
        <f t="array" aca="1" ref="N235" ca="1">IF(AND($H235=$H234, $CD234=""), AQ234, INDEX(Monsters[Defense], $I235))</f>
        <v>125</v>
      </c>
      <c r="O235" s="18" cm="1">
        <f t="array" aca="1" ref="O235" ca="1">IF(AND($H235=$H234, $CD234=""), AR234, INDEX(Monsters[Luck], $I235))</f>
        <v>110</v>
      </c>
      <c r="P235" cm="1">
        <f t="array" aca="1" ref="P235" ca="1">IF(I235=I234, P234, MATCH(INDEX(Monsters[Element], I235), Elements, 0))</f>
        <v>5</v>
      </c>
      <c r="Q235" s="4" cm="1">
        <f t="array" aca="1" ref="Q235" ca="1">INDEX(Monsters[Chance to Use 2], I235)</f>
        <v>0.4</v>
      </c>
      <c r="R235" cm="1">
        <f t="array" aca="1" ref="R235" ca="1">INDEX(Monsters[Ability 1 ID], I235)</f>
        <v>9</v>
      </c>
      <c r="S235" cm="1">
        <f t="array" aca="1" ref="S235" ca="1">INDEX(Monsters[Ability 2 ID], I235)</f>
        <v>10</v>
      </c>
      <c r="T235" cm="1">
        <f t="array" aca="1" ref="T235" ca="1">INDEX(Abilities[Stamina Cost], R235)</f>
        <v>5</v>
      </c>
      <c r="U235" cm="1">
        <f t="array" aca="1" ref="U235" ca="1">INDEX(Abilities[Stamina Cost], S235)</f>
        <v>12</v>
      </c>
      <c r="V235">
        <f t="shared" ca="1" si="134"/>
        <v>1</v>
      </c>
      <c r="W235">
        <f t="shared" ca="1" si="135"/>
        <v>5</v>
      </c>
      <c r="X235">
        <f t="shared" ca="1" si="136"/>
        <v>12</v>
      </c>
      <c r="Y235">
        <f t="shared" ca="1" si="137"/>
        <v>2</v>
      </c>
      <c r="Z235">
        <f t="shared" ca="1" si="138"/>
        <v>10</v>
      </c>
      <c r="AA235" s="18" cm="1">
        <f t="array" aca="1" ref="AA235" ca="1">INDEX(Abilities[Element ID], $Z235)</f>
        <v>5</v>
      </c>
      <c r="AB235" s="18" cm="1">
        <f t="array" aca="1" ref="AB235" ca="1">INDEX(Abilities[Stamina Cost], $Z235)</f>
        <v>12</v>
      </c>
      <c r="AC235" s="18" cm="1">
        <f t="array" aca="1" ref="AC235" ca="1">INDEX(Abilities[Min Damage], $Z235)</f>
        <v>4</v>
      </c>
      <c r="AD235" s="18" cm="1">
        <f t="array" aca="1" ref="AD235" ca="1">INDEX(Abilities[Max Damage], $Z235)</f>
        <v>10</v>
      </c>
      <c r="AE235" s="14">
        <f t="shared" ca="1" si="139"/>
        <v>15.557899008331903</v>
      </c>
      <c r="AF235" t="str" cm="1">
        <f t="array" aca="1" ref="AF235" ca="1">INDEX(Abilities[Special Effect], Z235)</f>
        <v>Focus</v>
      </c>
      <c r="AG235" t="b" cm="1">
        <f t="array" aca="1" ref="AG235" ca="1">RAND() &lt;INDEX(Abilities[Effect Chance], Z235)*O235/100</f>
        <v>0</v>
      </c>
      <c r="AH235" t="str">
        <f t="shared" ca="1" si="140"/>
        <v/>
      </c>
      <c r="AI235" s="14">
        <f t="shared" ca="1" si="141"/>
        <v>15.557899008331903</v>
      </c>
      <c r="AJ235" t="b">
        <f t="shared" ca="1" si="142"/>
        <v>0</v>
      </c>
      <c r="AK235" t="b">
        <f ca="1">AND(AJ235, H235=COUNTA(Parties[Player Party]))</f>
        <v>0</v>
      </c>
      <c r="AL235" s="14" cm="1">
        <f t="array" aca="1" ref="AL235" ca="1">INDEX(ElementMultiplier, BL235, P235)*100/N235</f>
        <v>0.8</v>
      </c>
      <c r="AM235" s="14">
        <f t="shared" ca="1" si="100"/>
        <v>8</v>
      </c>
      <c r="AN235" s="18">
        <f t="shared" ca="1" si="113"/>
        <v>54</v>
      </c>
      <c r="AO235" s="18">
        <f t="shared" ca="1" si="143"/>
        <v>25</v>
      </c>
      <c r="AP235" s="18">
        <f t="shared" ca="1" si="144"/>
        <v>182</v>
      </c>
      <c r="AQ235" s="18">
        <f t="shared" ca="1" si="145"/>
        <v>113</v>
      </c>
      <c r="AR235" s="18">
        <f t="shared" ca="1" si="146"/>
        <v>110</v>
      </c>
      <c r="AS235">
        <f t="shared" ca="1" si="147"/>
        <v>1</v>
      </c>
      <c r="AT235" cm="1">
        <f t="array" aca="1" ref="AT235" ca="1">IF(AS235=AS234, AT234, INDEX(Parties[Opponent ID], AS235))</f>
        <v>12</v>
      </c>
      <c r="AU235" t="str" cm="1">
        <f t="array" aca="1" ref="AU235" ca="1">IF(AT235=AT234,AU234, INDEX(Monsters[Name], AT235))</f>
        <v>Gmooose</v>
      </c>
      <c r="AV235" cm="1">
        <f t="array" aca="1" ref="AV235" ca="1">IF(AND($AS235=$AS234, $CD234=""), BY234, INDEX(Monsters[Health], $AT235))</f>
        <v>39</v>
      </c>
      <c r="AW235" cm="1">
        <f t="array" aca="1" ref="AW235" ca="1">IF(AND($AS235=$AS234, $CD234=""), BZ234, INDEX(Monsters[Stamina], $AT235))</f>
        <v>108</v>
      </c>
      <c r="AX235" s="18" cm="1">
        <f t="array" aca="1" ref="AX235" ca="1">IF(AND($AS235=$AS234, $CD234=""), CA234, INDEX(Monsters[Attack], $AT235))</f>
        <v>70</v>
      </c>
      <c r="AY235" s="18" cm="1">
        <f t="array" aca="1" ref="AY235" ca="1">IF(AND($AS235=$AS234, $CD234=""), CB234, INDEX(Monsters[Defense], $AT235))</f>
        <v>274</v>
      </c>
      <c r="AZ235" s="18" cm="1">
        <f t="array" aca="1" ref="AZ235" ca="1">IF(AND($AS235=$AS234, $CD234=""), CC234, INDEX(Monsters[Luck], $AT235))</f>
        <v>100</v>
      </c>
      <c r="BA235" cm="1">
        <f t="array" aca="1" ref="BA235" ca="1">IF(AT235=AT234, BA234, MATCH(INDEX(Monsters[Element], AT235), Elements, 0))</f>
        <v>4</v>
      </c>
      <c r="BB235" s="4" cm="1">
        <f t="array" aca="1" ref="BB235" ca="1">INDEX(Monsters[Chance to Use 2], AT235)</f>
        <v>0.19999999999999996</v>
      </c>
      <c r="BC235" cm="1">
        <f t="array" aca="1" ref="BC235" ca="1">INDEX(Monsters[Ability 1 ID], AT235)</f>
        <v>3</v>
      </c>
      <c r="BD235" cm="1">
        <f t="array" aca="1" ref="BD235" ca="1">INDEX(Monsters[Ability 2 ID], AT235)</f>
        <v>2</v>
      </c>
      <c r="BE235" cm="1">
        <f t="array" aca="1" ref="BE235" ca="1">INDEX(Abilities[Stamina Cost], BC235)</f>
        <v>3</v>
      </c>
      <c r="BF235" cm="1">
        <f t="array" aca="1" ref="BF235" ca="1">INDEX(Abilities[Stamina Cost], BD235)</f>
        <v>3</v>
      </c>
      <c r="BG235">
        <f t="shared" ca="1" si="148"/>
        <v>1</v>
      </c>
      <c r="BH235">
        <f t="shared" ca="1" si="149"/>
        <v>3</v>
      </c>
      <c r="BI235">
        <f t="shared" ca="1" si="150"/>
        <v>3</v>
      </c>
      <c r="BJ235">
        <f t="shared" ca="1" si="151"/>
        <v>2</v>
      </c>
      <c r="BK235">
        <f t="shared" ca="1" si="152"/>
        <v>2</v>
      </c>
      <c r="BL235" s="18" cm="1">
        <f t="array" aca="1" ref="BL235" ca="1">INDEX(Abilities[Element ID], $BK235)</f>
        <v>1</v>
      </c>
      <c r="BM235" s="18" cm="1">
        <f t="array" aca="1" ref="BM235" ca="1">INDEX(Abilities[Stamina Cost], $BK235)</f>
        <v>3</v>
      </c>
      <c r="BN235" s="18" cm="1">
        <f t="array" aca="1" ref="BN235" ca="1">INDEX(Abilities[Min Damage], $BK235)</f>
        <v>8</v>
      </c>
      <c r="BO235" s="18" cm="1">
        <f t="array" aca="1" ref="BO235" ca="1">INDEX(Abilities[Max Damage], $BK235)</f>
        <v>13</v>
      </c>
      <c r="BP235" s="14">
        <f t="shared" ca="1" si="153"/>
        <v>7.6386696578371245</v>
      </c>
      <c r="BQ235" t="str" cm="1">
        <f t="array" aca="1" ref="BQ235" ca="1">INDEX(Abilities[Special Effect], BK235)</f>
        <v>Sunder</v>
      </c>
      <c r="BR235" t="b" cm="1">
        <f t="array" aca="1" ref="BR235" ca="1">RAND() &lt;INDEX(Abilities[Effect Chance], BK235)*AZ235/100</f>
        <v>1</v>
      </c>
      <c r="BS235" t="str">
        <f t="shared" ca="1" si="154"/>
        <v>Sunder</v>
      </c>
      <c r="BT235" s="14">
        <f t="shared" ca="1" si="155"/>
        <v>7.6386696578371245</v>
      </c>
      <c r="BU235" t="b">
        <f t="shared" ca="1" si="156"/>
        <v>0</v>
      </c>
      <c r="BV235" t="b">
        <f ca="1">AND(BU235, AS235=COUNTA(Parties[Opponent Party]))</f>
        <v>0</v>
      </c>
      <c r="BW235" s="14" cm="1">
        <f t="array" aca="1" ref="BW235" ca="1">INDEX(ElementMultiplier, AA235, BA235)*100/AY235</f>
        <v>0.54744525547445255</v>
      </c>
      <c r="BX235" s="18">
        <f t="shared" ca="1" si="101"/>
        <v>9</v>
      </c>
      <c r="BY235" s="18">
        <f t="shared" ca="1" si="102"/>
        <v>30</v>
      </c>
      <c r="BZ235" s="18">
        <f t="shared" ca="1" si="157"/>
        <v>105</v>
      </c>
      <c r="CA235" s="18">
        <f t="shared" ca="1" si="158"/>
        <v>70</v>
      </c>
      <c r="CB235" s="18">
        <f t="shared" ca="1" si="159"/>
        <v>274</v>
      </c>
      <c r="CC235" s="18">
        <f t="shared" ca="1" si="160"/>
        <v>100</v>
      </c>
      <c r="CD235" t="str">
        <f t="shared" ca="1" si="161"/>
        <v/>
      </c>
    </row>
    <row r="236" spans="8:82" x14ac:dyDescent="0.25">
      <c r="H236">
        <f t="shared" ca="1" si="133"/>
        <v>1</v>
      </c>
      <c r="I236" cm="1">
        <f t="array" aca="1" ref="I236" ca="1">IF(H236=H235, I235, INDEX(Parties[Player ID], H236))</f>
        <v>5</v>
      </c>
      <c r="J236" t="str" cm="1">
        <f t="array" aca="1" ref="J236" ca="1">IF(I236=I235,J235, INDEX(Monsters[Name], I236))</f>
        <v>Gunome</v>
      </c>
      <c r="K236" cm="1">
        <f t="array" aca="1" ref="K236" ca="1">IF(AND($H236=$H235, CD235=""), AN235, INDEX(Monsters[Health], $I236))</f>
        <v>54</v>
      </c>
      <c r="L236" cm="1">
        <f t="array" aca="1" ref="L236" ca="1">IF(AND($H236=$H235, $CD235=""), AO235, INDEX(Monsters[Stamina], $I236))</f>
        <v>25</v>
      </c>
      <c r="M236" s="18" cm="1">
        <f t="array" aca="1" ref="M236" ca="1">IF(AND($H236=$H235, $CD235=""), AP235, INDEX(Monsters[Attack], $I236))</f>
        <v>182</v>
      </c>
      <c r="N236" s="18" cm="1">
        <f t="array" aca="1" ref="N236" ca="1">IF(AND($H236=$H235, $CD235=""), AQ235, INDEX(Monsters[Defense], $I236))</f>
        <v>113</v>
      </c>
      <c r="O236" s="18" cm="1">
        <f t="array" aca="1" ref="O236" ca="1">IF(AND($H236=$H235, $CD235=""), AR235, INDEX(Monsters[Luck], $I236))</f>
        <v>110</v>
      </c>
      <c r="P236" cm="1">
        <f t="array" aca="1" ref="P236" ca="1">IF(I236=I235, P235, MATCH(INDEX(Monsters[Element], I236), Elements, 0))</f>
        <v>5</v>
      </c>
      <c r="Q236" s="4" cm="1">
        <f t="array" aca="1" ref="Q236" ca="1">INDEX(Monsters[Chance to Use 2], I236)</f>
        <v>0.4</v>
      </c>
      <c r="R236" cm="1">
        <f t="array" aca="1" ref="R236" ca="1">INDEX(Monsters[Ability 1 ID], I236)</f>
        <v>9</v>
      </c>
      <c r="S236" cm="1">
        <f t="array" aca="1" ref="S236" ca="1">INDEX(Monsters[Ability 2 ID], I236)</f>
        <v>10</v>
      </c>
      <c r="T236" cm="1">
        <f t="array" aca="1" ref="T236" ca="1">INDEX(Abilities[Stamina Cost], R236)</f>
        <v>5</v>
      </c>
      <c r="U236" cm="1">
        <f t="array" aca="1" ref="U236" ca="1">INDEX(Abilities[Stamina Cost], S236)</f>
        <v>12</v>
      </c>
      <c r="V236">
        <f t="shared" ca="1" si="134"/>
        <v>1</v>
      </c>
      <c r="W236">
        <f t="shared" ca="1" si="135"/>
        <v>5</v>
      </c>
      <c r="X236">
        <f t="shared" ca="1" si="136"/>
        <v>12</v>
      </c>
      <c r="Y236">
        <f t="shared" ca="1" si="137"/>
        <v>2</v>
      </c>
      <c r="Z236">
        <f t="shared" ca="1" si="138"/>
        <v>10</v>
      </c>
      <c r="AA236" s="18" cm="1">
        <f t="array" aca="1" ref="AA236" ca="1">INDEX(Abilities[Element ID], $Z236)</f>
        <v>5</v>
      </c>
      <c r="AB236" s="18" cm="1">
        <f t="array" aca="1" ref="AB236" ca="1">INDEX(Abilities[Stamina Cost], $Z236)</f>
        <v>12</v>
      </c>
      <c r="AC236" s="18" cm="1">
        <f t="array" aca="1" ref="AC236" ca="1">INDEX(Abilities[Min Damage], $Z236)</f>
        <v>4</v>
      </c>
      <c r="AD236" s="18" cm="1">
        <f t="array" aca="1" ref="AD236" ca="1">INDEX(Abilities[Max Damage], $Z236)</f>
        <v>10</v>
      </c>
      <c r="AE236" s="14">
        <f t="shared" ca="1" si="139"/>
        <v>10.5364572271864</v>
      </c>
      <c r="AF236" t="str" cm="1">
        <f t="array" aca="1" ref="AF236" ca="1">INDEX(Abilities[Special Effect], Z236)</f>
        <v>Focus</v>
      </c>
      <c r="AG236" t="b" cm="1">
        <f t="array" aca="1" ref="AG236" ca="1">RAND() &lt;INDEX(Abilities[Effect Chance], Z236)*O236/100</f>
        <v>1</v>
      </c>
      <c r="AH236" t="str">
        <f t="shared" ca="1" si="140"/>
        <v>Focus</v>
      </c>
      <c r="AI236" s="14">
        <f t="shared" ca="1" si="141"/>
        <v>10.5364572271864</v>
      </c>
      <c r="AJ236" t="b">
        <f t="shared" ca="1" si="142"/>
        <v>0</v>
      </c>
      <c r="AK236" t="b">
        <f ca="1">AND(AJ236, H236=COUNTA(Parties[Player Party]))</f>
        <v>0</v>
      </c>
      <c r="AL236" s="14" cm="1">
        <f t="array" aca="1" ref="AL236" ca="1">INDEX(ElementMultiplier, BL236, P236)*100/N236</f>
        <v>1.1061946902654867</v>
      </c>
      <c r="AM236" s="14">
        <f t="shared" ca="1" si="100"/>
        <v>4</v>
      </c>
      <c r="AN236" s="18">
        <f t="shared" ca="1" si="113"/>
        <v>50</v>
      </c>
      <c r="AO236" s="18">
        <f t="shared" ca="1" si="143"/>
        <v>13</v>
      </c>
      <c r="AP236" s="18">
        <f t="shared" ca="1" si="144"/>
        <v>200</v>
      </c>
      <c r="AQ236" s="18">
        <f t="shared" ca="1" si="145"/>
        <v>113</v>
      </c>
      <c r="AR236" s="18">
        <f t="shared" ca="1" si="146"/>
        <v>110</v>
      </c>
      <c r="AS236">
        <f t="shared" ca="1" si="147"/>
        <v>1</v>
      </c>
      <c r="AT236" cm="1">
        <f t="array" aca="1" ref="AT236" ca="1">IF(AS236=AS235, AT235, INDEX(Parties[Opponent ID], AS236))</f>
        <v>12</v>
      </c>
      <c r="AU236" t="str" cm="1">
        <f t="array" aca="1" ref="AU236" ca="1">IF(AT236=AT235,AU235, INDEX(Monsters[Name], AT236))</f>
        <v>Gmooose</v>
      </c>
      <c r="AV236" cm="1">
        <f t="array" aca="1" ref="AV236" ca="1">IF(AND($AS236=$AS235, $CD235=""), BY235, INDEX(Monsters[Health], $AT236))</f>
        <v>30</v>
      </c>
      <c r="AW236" cm="1">
        <f t="array" aca="1" ref="AW236" ca="1">IF(AND($AS236=$AS235, $CD235=""), BZ235, INDEX(Monsters[Stamina], $AT236))</f>
        <v>105</v>
      </c>
      <c r="AX236" s="18" cm="1">
        <f t="array" aca="1" ref="AX236" ca="1">IF(AND($AS236=$AS235, $CD235=""), CA235, INDEX(Monsters[Attack], $AT236))</f>
        <v>70</v>
      </c>
      <c r="AY236" s="18" cm="1">
        <f t="array" aca="1" ref="AY236" ca="1">IF(AND($AS236=$AS235, $CD235=""), CB235, INDEX(Monsters[Defense], $AT236))</f>
        <v>274</v>
      </c>
      <c r="AZ236" s="18" cm="1">
        <f t="array" aca="1" ref="AZ236" ca="1">IF(AND($AS236=$AS235, $CD235=""), CC235, INDEX(Monsters[Luck], $AT236))</f>
        <v>100</v>
      </c>
      <c r="BA236" cm="1">
        <f t="array" aca="1" ref="BA236" ca="1">IF(AT236=AT235, BA235, MATCH(INDEX(Monsters[Element], AT236), Elements, 0))</f>
        <v>4</v>
      </c>
      <c r="BB236" s="4" cm="1">
        <f t="array" aca="1" ref="BB236" ca="1">INDEX(Monsters[Chance to Use 2], AT236)</f>
        <v>0.19999999999999996</v>
      </c>
      <c r="BC236" cm="1">
        <f t="array" aca="1" ref="BC236" ca="1">INDEX(Monsters[Ability 1 ID], AT236)</f>
        <v>3</v>
      </c>
      <c r="BD236" cm="1">
        <f t="array" aca="1" ref="BD236" ca="1">INDEX(Monsters[Ability 2 ID], AT236)</f>
        <v>2</v>
      </c>
      <c r="BE236" cm="1">
        <f t="array" aca="1" ref="BE236" ca="1">INDEX(Abilities[Stamina Cost], BC236)</f>
        <v>3</v>
      </c>
      <c r="BF236" cm="1">
        <f t="array" aca="1" ref="BF236" ca="1">INDEX(Abilities[Stamina Cost], BD236)</f>
        <v>3</v>
      </c>
      <c r="BG236">
        <f t="shared" ca="1" si="148"/>
        <v>1</v>
      </c>
      <c r="BH236">
        <f t="shared" ca="1" si="149"/>
        <v>3</v>
      </c>
      <c r="BI236">
        <f t="shared" ca="1" si="150"/>
        <v>3</v>
      </c>
      <c r="BJ236">
        <f t="shared" ca="1" si="151"/>
        <v>1</v>
      </c>
      <c r="BK236">
        <f t="shared" ca="1" si="152"/>
        <v>3</v>
      </c>
      <c r="BL236" s="18" cm="1">
        <f t="array" aca="1" ref="BL236" ca="1">INDEX(Abilities[Element ID], $BK236)</f>
        <v>4</v>
      </c>
      <c r="BM236" s="18" cm="1">
        <f t="array" aca="1" ref="BM236" ca="1">INDEX(Abilities[Stamina Cost], $BK236)</f>
        <v>3</v>
      </c>
      <c r="BN236" s="18" cm="1">
        <f t="array" aca="1" ref="BN236" ca="1">INDEX(Abilities[Min Damage], $BK236)</f>
        <v>4</v>
      </c>
      <c r="BO236" s="18" cm="1">
        <f t="array" aca="1" ref="BO236" ca="1">INDEX(Abilities[Max Damage], $BK236)</f>
        <v>8</v>
      </c>
      <c r="BP236" s="14">
        <f t="shared" ca="1" si="153"/>
        <v>3.8547964095107723</v>
      </c>
      <c r="BQ236" t="str" cm="1">
        <f t="array" aca="1" ref="BQ236" ca="1">INDEX(Abilities[Special Effect], BK236)</f>
        <v>Fortify</v>
      </c>
      <c r="BR236" t="b" cm="1">
        <f t="array" aca="1" ref="BR236" ca="1">RAND() &lt;INDEX(Abilities[Effect Chance], BK236)*AZ236/100</f>
        <v>1</v>
      </c>
      <c r="BS236" t="str">
        <f t="shared" ca="1" si="154"/>
        <v>Fortify</v>
      </c>
      <c r="BT236" s="14">
        <f t="shared" ca="1" si="155"/>
        <v>3.8547964095107723</v>
      </c>
      <c r="BU236" t="b">
        <f t="shared" ca="1" si="156"/>
        <v>0</v>
      </c>
      <c r="BV236" t="b">
        <f ca="1">AND(BU236, AS236=COUNTA(Parties[Opponent Party]))</f>
        <v>0</v>
      </c>
      <c r="BW236" s="14" cm="1">
        <f t="array" aca="1" ref="BW236" ca="1">INDEX(ElementMultiplier, AA236, BA236)*100/AY236</f>
        <v>0.54744525547445255</v>
      </c>
      <c r="BX236" s="18">
        <f t="shared" ca="1" si="101"/>
        <v>6</v>
      </c>
      <c r="BY236" s="18">
        <f t="shared" ca="1" si="102"/>
        <v>24</v>
      </c>
      <c r="BZ236" s="18">
        <f t="shared" ca="1" si="157"/>
        <v>102</v>
      </c>
      <c r="CA236" s="18">
        <f t="shared" ca="1" si="158"/>
        <v>70</v>
      </c>
      <c r="CB236" s="18">
        <f t="shared" ca="1" si="159"/>
        <v>301</v>
      </c>
      <c r="CC236" s="18">
        <f t="shared" ca="1" si="160"/>
        <v>100</v>
      </c>
      <c r="CD236" t="str">
        <f t="shared" ca="1" si="161"/>
        <v/>
      </c>
    </row>
    <row r="237" spans="8:82" x14ac:dyDescent="0.25">
      <c r="H237">
        <f t="shared" ca="1" si="133"/>
        <v>1</v>
      </c>
      <c r="I237" cm="1">
        <f t="array" aca="1" ref="I237" ca="1">IF(H237=H236, I236, INDEX(Parties[Player ID], H237))</f>
        <v>5</v>
      </c>
      <c r="J237" t="str" cm="1">
        <f t="array" aca="1" ref="J237" ca="1">IF(I237=I236,J236, INDEX(Monsters[Name], I237))</f>
        <v>Gunome</v>
      </c>
      <c r="K237" cm="1">
        <f t="array" aca="1" ref="K237" ca="1">IF(AND($H237=$H236, CD236=""), AN236, INDEX(Monsters[Health], $I237))</f>
        <v>50</v>
      </c>
      <c r="L237" cm="1">
        <f t="array" aca="1" ref="L237" ca="1">IF(AND($H237=$H236, $CD236=""), AO236, INDEX(Monsters[Stamina], $I237))</f>
        <v>13</v>
      </c>
      <c r="M237" s="18" cm="1">
        <f t="array" aca="1" ref="M237" ca="1">IF(AND($H237=$H236, $CD236=""), AP236, INDEX(Monsters[Attack], $I237))</f>
        <v>200</v>
      </c>
      <c r="N237" s="18" cm="1">
        <f t="array" aca="1" ref="N237" ca="1">IF(AND($H237=$H236, $CD236=""), AQ236, INDEX(Monsters[Defense], $I237))</f>
        <v>113</v>
      </c>
      <c r="O237" s="18" cm="1">
        <f t="array" aca="1" ref="O237" ca="1">IF(AND($H237=$H236, $CD236=""), AR236, INDEX(Monsters[Luck], $I237))</f>
        <v>110</v>
      </c>
      <c r="P237" cm="1">
        <f t="array" aca="1" ref="P237" ca="1">IF(I237=I236, P236, MATCH(INDEX(Monsters[Element], I237), Elements, 0))</f>
        <v>5</v>
      </c>
      <c r="Q237" s="4" cm="1">
        <f t="array" aca="1" ref="Q237" ca="1">INDEX(Monsters[Chance to Use 2], I237)</f>
        <v>0.4</v>
      </c>
      <c r="R237" cm="1">
        <f t="array" aca="1" ref="R237" ca="1">INDEX(Monsters[Ability 1 ID], I237)</f>
        <v>9</v>
      </c>
      <c r="S237" cm="1">
        <f t="array" aca="1" ref="S237" ca="1">INDEX(Monsters[Ability 2 ID], I237)</f>
        <v>10</v>
      </c>
      <c r="T237" cm="1">
        <f t="array" aca="1" ref="T237" ca="1">INDEX(Abilities[Stamina Cost], R237)</f>
        <v>5</v>
      </c>
      <c r="U237" cm="1">
        <f t="array" aca="1" ref="U237" ca="1">INDEX(Abilities[Stamina Cost], S237)</f>
        <v>12</v>
      </c>
      <c r="V237">
        <f t="shared" ca="1" si="134"/>
        <v>1</v>
      </c>
      <c r="W237">
        <f t="shared" ca="1" si="135"/>
        <v>5</v>
      </c>
      <c r="X237">
        <f t="shared" ca="1" si="136"/>
        <v>12</v>
      </c>
      <c r="Y237">
        <f t="shared" ca="1" si="137"/>
        <v>2</v>
      </c>
      <c r="Z237">
        <f t="shared" ca="1" si="138"/>
        <v>10</v>
      </c>
      <c r="AA237" s="18" cm="1">
        <f t="array" aca="1" ref="AA237" ca="1">INDEX(Abilities[Element ID], $Z237)</f>
        <v>5</v>
      </c>
      <c r="AB237" s="18" cm="1">
        <f t="array" aca="1" ref="AB237" ca="1">INDEX(Abilities[Stamina Cost], $Z237)</f>
        <v>12</v>
      </c>
      <c r="AC237" s="18" cm="1">
        <f t="array" aca="1" ref="AC237" ca="1">INDEX(Abilities[Min Damage], $Z237)</f>
        <v>4</v>
      </c>
      <c r="AD237" s="18" cm="1">
        <f t="array" aca="1" ref="AD237" ca="1">INDEX(Abilities[Max Damage], $Z237)</f>
        <v>10</v>
      </c>
      <c r="AE237" s="14">
        <f t="shared" ca="1" si="139"/>
        <v>14.619404364456805</v>
      </c>
      <c r="AF237" t="str" cm="1">
        <f t="array" aca="1" ref="AF237" ca="1">INDEX(Abilities[Special Effect], Z237)</f>
        <v>Focus</v>
      </c>
      <c r="AG237" t="b" cm="1">
        <f t="array" aca="1" ref="AG237" ca="1">RAND() &lt;INDEX(Abilities[Effect Chance], Z237)*O237/100</f>
        <v>0</v>
      </c>
      <c r="AH237" t="str">
        <f t="shared" ca="1" si="140"/>
        <v/>
      </c>
      <c r="AI237" s="14">
        <f t="shared" ca="1" si="141"/>
        <v>14.619404364456805</v>
      </c>
      <c r="AJ237" t="b">
        <f t="shared" ca="1" si="142"/>
        <v>1</v>
      </c>
      <c r="AK237" t="b">
        <f ca="1">AND(AJ237, H237=COUNTA(Parties[Player Party]))</f>
        <v>0</v>
      </c>
      <c r="AL237" s="14" cm="1">
        <f t="array" aca="1" ref="AL237" ca="1">INDEX(ElementMultiplier, BL237, P237)*100/N237</f>
        <v>1.1061946902654867</v>
      </c>
      <c r="AM237" s="14">
        <f t="shared" ca="1" si="100"/>
        <v>4</v>
      </c>
      <c r="AN237" s="18">
        <f t="shared" ca="1" si="113"/>
        <v>46</v>
      </c>
      <c r="AO237" s="18">
        <f t="shared" ca="1" si="143"/>
        <v>1</v>
      </c>
      <c r="AP237" s="18">
        <f t="shared" ca="1" si="144"/>
        <v>200</v>
      </c>
      <c r="AQ237" s="18">
        <f t="shared" ca="1" si="145"/>
        <v>113</v>
      </c>
      <c r="AR237" s="18">
        <f t="shared" ca="1" si="146"/>
        <v>110</v>
      </c>
      <c r="AS237">
        <f t="shared" ca="1" si="147"/>
        <v>1</v>
      </c>
      <c r="AT237" cm="1">
        <f t="array" aca="1" ref="AT237" ca="1">IF(AS237=AS236, AT236, INDEX(Parties[Opponent ID], AS237))</f>
        <v>12</v>
      </c>
      <c r="AU237" t="str" cm="1">
        <f t="array" aca="1" ref="AU237" ca="1">IF(AT237=AT236,AU236, INDEX(Monsters[Name], AT237))</f>
        <v>Gmooose</v>
      </c>
      <c r="AV237" cm="1">
        <f t="array" aca="1" ref="AV237" ca="1">IF(AND($AS237=$AS236, $CD236=""), BY236, INDEX(Monsters[Health], $AT237))</f>
        <v>24</v>
      </c>
      <c r="AW237" cm="1">
        <f t="array" aca="1" ref="AW237" ca="1">IF(AND($AS237=$AS236, $CD236=""), BZ236, INDEX(Monsters[Stamina], $AT237))</f>
        <v>102</v>
      </c>
      <c r="AX237" s="18" cm="1">
        <f t="array" aca="1" ref="AX237" ca="1">IF(AND($AS237=$AS236, $CD236=""), CA236, INDEX(Monsters[Attack], $AT237))</f>
        <v>70</v>
      </c>
      <c r="AY237" s="18" cm="1">
        <f t="array" aca="1" ref="AY237" ca="1">IF(AND($AS237=$AS236, $CD236=""), CB236, INDEX(Monsters[Defense], $AT237))</f>
        <v>301</v>
      </c>
      <c r="AZ237" s="18" cm="1">
        <f t="array" aca="1" ref="AZ237" ca="1">IF(AND($AS237=$AS236, $CD236=""), CC236, INDEX(Monsters[Luck], $AT237))</f>
        <v>100</v>
      </c>
      <c r="BA237" cm="1">
        <f t="array" aca="1" ref="BA237" ca="1">IF(AT237=AT236, BA236, MATCH(INDEX(Monsters[Element], AT237), Elements, 0))</f>
        <v>4</v>
      </c>
      <c r="BB237" s="4" cm="1">
        <f t="array" aca="1" ref="BB237" ca="1">INDEX(Monsters[Chance to Use 2], AT237)</f>
        <v>0.19999999999999996</v>
      </c>
      <c r="BC237" cm="1">
        <f t="array" aca="1" ref="BC237" ca="1">INDEX(Monsters[Ability 1 ID], AT237)</f>
        <v>3</v>
      </c>
      <c r="BD237" cm="1">
        <f t="array" aca="1" ref="BD237" ca="1">INDEX(Monsters[Ability 2 ID], AT237)</f>
        <v>2</v>
      </c>
      <c r="BE237" cm="1">
        <f t="array" aca="1" ref="BE237" ca="1">INDEX(Abilities[Stamina Cost], BC237)</f>
        <v>3</v>
      </c>
      <c r="BF237" cm="1">
        <f t="array" aca="1" ref="BF237" ca="1">INDEX(Abilities[Stamina Cost], BD237)</f>
        <v>3</v>
      </c>
      <c r="BG237">
        <f t="shared" ca="1" si="148"/>
        <v>1</v>
      </c>
      <c r="BH237">
        <f t="shared" ca="1" si="149"/>
        <v>3</v>
      </c>
      <c r="BI237">
        <f t="shared" ca="1" si="150"/>
        <v>3</v>
      </c>
      <c r="BJ237">
        <f t="shared" ca="1" si="151"/>
        <v>1</v>
      </c>
      <c r="BK237">
        <f t="shared" ca="1" si="152"/>
        <v>3</v>
      </c>
      <c r="BL237" s="18" cm="1">
        <f t="array" aca="1" ref="BL237" ca="1">INDEX(Abilities[Element ID], $BK237)</f>
        <v>4</v>
      </c>
      <c r="BM237" s="18" cm="1">
        <f t="array" aca="1" ref="BM237" ca="1">INDEX(Abilities[Stamina Cost], $BK237)</f>
        <v>3</v>
      </c>
      <c r="BN237" s="18" cm="1">
        <f t="array" aca="1" ref="BN237" ca="1">INDEX(Abilities[Min Damage], $BK237)</f>
        <v>4</v>
      </c>
      <c r="BO237" s="18" cm="1">
        <f t="array" aca="1" ref="BO237" ca="1">INDEX(Abilities[Max Damage], $BK237)</f>
        <v>8</v>
      </c>
      <c r="BP237" s="14">
        <f t="shared" ca="1" si="153"/>
        <v>4.4524390508631164</v>
      </c>
      <c r="BQ237" t="str" cm="1">
        <f t="array" aca="1" ref="BQ237" ca="1">INDEX(Abilities[Special Effect], BK237)</f>
        <v>Fortify</v>
      </c>
      <c r="BR237" t="b" cm="1">
        <f t="array" aca="1" ref="BR237" ca="1">RAND() &lt;INDEX(Abilities[Effect Chance], BK237)*AZ237/100</f>
        <v>1</v>
      </c>
      <c r="BS237" t="str">
        <f t="shared" ca="1" si="154"/>
        <v>Fortify</v>
      </c>
      <c r="BT237" s="14">
        <f t="shared" ca="1" si="155"/>
        <v>4.4524390508631164</v>
      </c>
      <c r="BU237" t="b">
        <f t="shared" ca="1" si="156"/>
        <v>0</v>
      </c>
      <c r="BV237" t="b">
        <f ca="1">AND(BU237, AS237=COUNTA(Parties[Opponent Party]))</f>
        <v>0</v>
      </c>
      <c r="BW237" s="14" cm="1">
        <f t="array" aca="1" ref="BW237" ca="1">INDEX(ElementMultiplier, AA237, BA237)*100/AY237</f>
        <v>0.49833887043189368</v>
      </c>
      <c r="BX237" s="18">
        <f t="shared" ca="1" si="101"/>
        <v>7</v>
      </c>
      <c r="BY237" s="18">
        <f t="shared" ca="1" si="102"/>
        <v>17</v>
      </c>
      <c r="BZ237" s="18">
        <f t="shared" ca="1" si="157"/>
        <v>99</v>
      </c>
      <c r="CA237" s="18">
        <f t="shared" ca="1" si="158"/>
        <v>70</v>
      </c>
      <c r="CB237" s="18">
        <f t="shared" ca="1" si="159"/>
        <v>331</v>
      </c>
      <c r="CC237" s="18">
        <f t="shared" ca="1" si="160"/>
        <v>100</v>
      </c>
      <c r="CD237" t="str">
        <f t="shared" ca="1" si="161"/>
        <v/>
      </c>
    </row>
    <row r="238" spans="8:82" x14ac:dyDescent="0.25">
      <c r="H238">
        <f t="shared" ca="1" si="133"/>
        <v>2</v>
      </c>
      <c r="I238" cm="1">
        <f t="array" aca="1" ref="I238" ca="1">IF(H238=H237, I237, INDEX(Parties[Player ID], H238))</f>
        <v>8</v>
      </c>
      <c r="J238" t="str" cm="1">
        <f t="array" aca="1" ref="J238" ca="1">IF(I238=I237,J237, INDEX(Monsters[Name], I238))</f>
        <v>EFUP Gnome (Extrodinary Fantasical Ultra Pretty Gnome)</v>
      </c>
      <c r="K238" cm="1">
        <f t="array" aca="1" ref="K238" ca="1">IF(AND($H238=$H237, CD237=""), AN237, INDEX(Monsters[Health], $I238))</f>
        <v>110</v>
      </c>
      <c r="L238" cm="1">
        <f t="array" aca="1" ref="L238" ca="1">IF(AND($H238=$H237, $CD237=""), AO237, INDEX(Monsters[Stamina], $I238))</f>
        <v>200</v>
      </c>
      <c r="M238" s="18" cm="1">
        <f t="array" aca="1" ref="M238" ca="1">IF(AND($H238=$H237, $CD237=""), AP237, INDEX(Monsters[Attack], $I238))</f>
        <v>80</v>
      </c>
      <c r="N238" s="18" cm="1">
        <f t="array" aca="1" ref="N238" ca="1">IF(AND($H238=$H237, $CD237=""), AQ237, INDEX(Monsters[Defense], $I238))</f>
        <v>95</v>
      </c>
      <c r="O238" s="18" cm="1">
        <f t="array" aca="1" ref="O238" ca="1">IF(AND($H238=$H237, $CD237=""), AR237, INDEX(Monsters[Luck], $I238))</f>
        <v>100</v>
      </c>
      <c r="P238" cm="1">
        <f t="array" aca="1" ref="P238" ca="1">IF(I238=I237, P237, MATCH(INDEX(Monsters[Element], I238), Elements, 0))</f>
        <v>2</v>
      </c>
      <c r="Q238" s="4" cm="1">
        <f t="array" aca="1" ref="Q238" ca="1">INDEX(Monsters[Chance to Use 2], I238)</f>
        <v>0.8</v>
      </c>
      <c r="R238" cm="1">
        <f t="array" aca="1" ref="R238" ca="1">INDEX(Monsters[Ability 1 ID], I238)</f>
        <v>14</v>
      </c>
      <c r="S238" cm="1">
        <f t="array" aca="1" ref="S238" ca="1">INDEX(Monsters[Ability 2 ID], I238)</f>
        <v>11</v>
      </c>
      <c r="T238" cm="1">
        <f t="array" aca="1" ref="T238" ca="1">INDEX(Abilities[Stamina Cost], R238)</f>
        <v>20</v>
      </c>
      <c r="U238" cm="1">
        <f t="array" aca="1" ref="U238" ca="1">INDEX(Abilities[Stamina Cost], S238)</f>
        <v>10</v>
      </c>
      <c r="V238">
        <f t="shared" ca="1" si="134"/>
        <v>2</v>
      </c>
      <c r="W238">
        <f t="shared" ca="1" si="135"/>
        <v>10</v>
      </c>
      <c r="X238">
        <f t="shared" ca="1" si="136"/>
        <v>20</v>
      </c>
      <c r="Y238">
        <f t="shared" ca="1" si="137"/>
        <v>2</v>
      </c>
      <c r="Z238">
        <f t="shared" ca="1" si="138"/>
        <v>11</v>
      </c>
      <c r="AA238" s="18" cm="1">
        <f t="array" aca="1" ref="AA238" ca="1">INDEX(Abilities[Element ID], $Z238)</f>
        <v>2</v>
      </c>
      <c r="AB238" s="18" cm="1">
        <f t="array" aca="1" ref="AB238" ca="1">INDEX(Abilities[Stamina Cost], $Z238)</f>
        <v>10</v>
      </c>
      <c r="AC238" s="18" cm="1">
        <f t="array" aca="1" ref="AC238" ca="1">INDEX(Abilities[Min Damage], $Z238)</f>
        <v>10</v>
      </c>
      <c r="AD238" s="18" cm="1">
        <f t="array" aca="1" ref="AD238" ca="1">INDEX(Abilities[Max Damage], $Z238)</f>
        <v>22</v>
      </c>
      <c r="AE238" s="14">
        <f t="shared" ca="1" si="139"/>
        <v>10.093660156874858</v>
      </c>
      <c r="AF238" t="str" cm="1">
        <f t="array" aca="1" ref="AF238" ca="1">INDEX(Abilities[Special Effect], Z238)</f>
        <v>Vampire</v>
      </c>
      <c r="AG238" t="b" cm="1">
        <f t="array" aca="1" ref="AG238" ca="1">RAND() &lt;INDEX(Abilities[Effect Chance], Z238)*O238/100</f>
        <v>1</v>
      </c>
      <c r="AH238" t="str">
        <f t="shared" ca="1" si="140"/>
        <v>Vampire</v>
      </c>
      <c r="AI238" s="14">
        <f t="shared" ca="1" si="141"/>
        <v>10.093660156874858</v>
      </c>
      <c r="AJ238" t="b">
        <f t="shared" ca="1" si="142"/>
        <v>0</v>
      </c>
      <c r="AK238" t="b">
        <f ca="1">AND(AJ238, H238=COUNTA(Parties[Player Party]))</f>
        <v>0</v>
      </c>
      <c r="AL238" s="14" cm="1">
        <f t="array" aca="1" ref="AL238" ca="1">INDEX(ElementMultiplier, BL238, P238)*100/N238</f>
        <v>2.1052631578947367</v>
      </c>
      <c r="AM238" s="14">
        <f t="shared" ca="1" si="100"/>
        <v>5</v>
      </c>
      <c r="AN238" s="18">
        <f t="shared" ca="1" si="113"/>
        <v>107</v>
      </c>
      <c r="AO238" s="18">
        <f t="shared" ca="1" si="143"/>
        <v>190</v>
      </c>
      <c r="AP238" s="18">
        <f t="shared" ca="1" si="144"/>
        <v>80</v>
      </c>
      <c r="AQ238" s="18">
        <f t="shared" ca="1" si="145"/>
        <v>95</v>
      </c>
      <c r="AR238" s="18">
        <f t="shared" ca="1" si="146"/>
        <v>100</v>
      </c>
      <c r="AS238">
        <f t="shared" ca="1" si="147"/>
        <v>1</v>
      </c>
      <c r="AT238" cm="1">
        <f t="array" aca="1" ref="AT238" ca="1">IF(AS238=AS237, AT237, INDEX(Parties[Opponent ID], AS238))</f>
        <v>12</v>
      </c>
      <c r="AU238" t="str" cm="1">
        <f t="array" aca="1" ref="AU238" ca="1">IF(AT238=AT237,AU237, INDEX(Monsters[Name], AT238))</f>
        <v>Gmooose</v>
      </c>
      <c r="AV238" cm="1">
        <f t="array" aca="1" ref="AV238" ca="1">IF(AND($AS238=$AS237, $CD237=""), BY237, INDEX(Monsters[Health], $AT238))</f>
        <v>17</v>
      </c>
      <c r="AW238" cm="1">
        <f t="array" aca="1" ref="AW238" ca="1">IF(AND($AS238=$AS237, $CD237=""), BZ237, INDEX(Monsters[Stamina], $AT238))</f>
        <v>99</v>
      </c>
      <c r="AX238" s="18" cm="1">
        <f t="array" aca="1" ref="AX238" ca="1">IF(AND($AS238=$AS237, $CD237=""), CA237, INDEX(Monsters[Attack], $AT238))</f>
        <v>70</v>
      </c>
      <c r="AY238" s="18" cm="1">
        <f t="array" aca="1" ref="AY238" ca="1">IF(AND($AS238=$AS237, $CD237=""), CB237, INDEX(Monsters[Defense], $AT238))</f>
        <v>331</v>
      </c>
      <c r="AZ238" s="18" cm="1">
        <f t="array" aca="1" ref="AZ238" ca="1">IF(AND($AS238=$AS237, $CD237=""), CC237, INDEX(Monsters[Luck], $AT238))</f>
        <v>100</v>
      </c>
      <c r="BA238" cm="1">
        <f t="array" aca="1" ref="BA238" ca="1">IF(AT238=AT237, BA237, MATCH(INDEX(Monsters[Element], AT238), Elements, 0))</f>
        <v>4</v>
      </c>
      <c r="BB238" s="4" cm="1">
        <f t="array" aca="1" ref="BB238" ca="1">INDEX(Monsters[Chance to Use 2], AT238)</f>
        <v>0.19999999999999996</v>
      </c>
      <c r="BC238" cm="1">
        <f t="array" aca="1" ref="BC238" ca="1">INDEX(Monsters[Ability 1 ID], AT238)</f>
        <v>3</v>
      </c>
      <c r="BD238" cm="1">
        <f t="array" aca="1" ref="BD238" ca="1">INDEX(Monsters[Ability 2 ID], AT238)</f>
        <v>2</v>
      </c>
      <c r="BE238" cm="1">
        <f t="array" aca="1" ref="BE238" ca="1">INDEX(Abilities[Stamina Cost], BC238)</f>
        <v>3</v>
      </c>
      <c r="BF238" cm="1">
        <f t="array" aca="1" ref="BF238" ca="1">INDEX(Abilities[Stamina Cost], BD238)</f>
        <v>3</v>
      </c>
      <c r="BG238">
        <f t="shared" ca="1" si="148"/>
        <v>1</v>
      </c>
      <c r="BH238">
        <f t="shared" ca="1" si="149"/>
        <v>3</v>
      </c>
      <c r="BI238">
        <f t="shared" ca="1" si="150"/>
        <v>3</v>
      </c>
      <c r="BJ238">
        <f t="shared" ca="1" si="151"/>
        <v>1</v>
      </c>
      <c r="BK238">
        <f t="shared" ca="1" si="152"/>
        <v>3</v>
      </c>
      <c r="BL238" s="18" cm="1">
        <f t="array" aca="1" ref="BL238" ca="1">INDEX(Abilities[Element ID], $BK238)</f>
        <v>4</v>
      </c>
      <c r="BM238" s="18" cm="1">
        <f t="array" aca="1" ref="BM238" ca="1">INDEX(Abilities[Stamina Cost], $BK238)</f>
        <v>3</v>
      </c>
      <c r="BN238" s="18" cm="1">
        <f t="array" aca="1" ref="BN238" ca="1">INDEX(Abilities[Min Damage], $BK238)</f>
        <v>4</v>
      </c>
      <c r="BO238" s="18" cm="1">
        <f t="array" aca="1" ref="BO238" ca="1">INDEX(Abilities[Max Damage], $BK238)</f>
        <v>8</v>
      </c>
      <c r="BP238" s="14">
        <f t="shared" ca="1" si="153"/>
        <v>5.0346956665279023</v>
      </c>
      <c r="BQ238" t="str" cm="1">
        <f t="array" aca="1" ref="BQ238" ca="1">INDEX(Abilities[Special Effect], BK238)</f>
        <v>Fortify</v>
      </c>
      <c r="BR238" t="b" cm="1">
        <f t="array" aca="1" ref="BR238" ca="1">RAND() &lt;INDEX(Abilities[Effect Chance], BK238)*AZ238/100</f>
        <v>1</v>
      </c>
      <c r="BS238" t="str">
        <f t="shared" ca="1" si="154"/>
        <v>Fortify</v>
      </c>
      <c r="BT238" s="14">
        <f t="shared" ca="1" si="155"/>
        <v>5.0346956665279023</v>
      </c>
      <c r="BU238" t="b">
        <f t="shared" ca="1" si="156"/>
        <v>0</v>
      </c>
      <c r="BV238" t="b">
        <f ca="1">AND(BU238, AS238=COUNTA(Parties[Opponent Party]))</f>
        <v>0</v>
      </c>
      <c r="BW238" s="14" cm="1">
        <f t="array" aca="1" ref="BW238" ca="1">INDEX(ElementMultiplier, AA238, BA238)*100/AY238</f>
        <v>0.37764350453172207</v>
      </c>
      <c r="BX238" s="18">
        <f t="shared" ca="1" si="101"/>
        <v>4</v>
      </c>
      <c r="BY238" s="18">
        <f t="shared" ca="1" si="102"/>
        <v>13</v>
      </c>
      <c r="BZ238" s="18">
        <f t="shared" ca="1" si="157"/>
        <v>96</v>
      </c>
      <c r="CA238" s="18">
        <f t="shared" ca="1" si="158"/>
        <v>70</v>
      </c>
      <c r="CB238" s="18">
        <f t="shared" ca="1" si="159"/>
        <v>364</v>
      </c>
      <c r="CC238" s="18">
        <f t="shared" ca="1" si="160"/>
        <v>100</v>
      </c>
      <c r="CD238" t="str">
        <f t="shared" ca="1" si="161"/>
        <v/>
      </c>
    </row>
    <row r="239" spans="8:82" x14ac:dyDescent="0.25">
      <c r="H239">
        <f t="shared" ca="1" si="133"/>
        <v>2</v>
      </c>
      <c r="I239" cm="1">
        <f t="array" aca="1" ref="I239" ca="1">IF(H239=H238, I238, INDEX(Parties[Player ID], H239))</f>
        <v>8</v>
      </c>
      <c r="J239" t="str" cm="1">
        <f t="array" aca="1" ref="J239" ca="1">IF(I239=I238,J238, INDEX(Monsters[Name], I239))</f>
        <v>EFUP Gnome (Extrodinary Fantasical Ultra Pretty Gnome)</v>
      </c>
      <c r="K239" cm="1">
        <f t="array" aca="1" ref="K239" ca="1">IF(AND($H239=$H238, CD238=""), AN238, INDEX(Monsters[Health], $I239))</f>
        <v>107</v>
      </c>
      <c r="L239" cm="1">
        <f t="array" aca="1" ref="L239" ca="1">IF(AND($H239=$H238, $CD238=""), AO238, INDEX(Monsters[Stamina], $I239))</f>
        <v>190</v>
      </c>
      <c r="M239" s="18" cm="1">
        <f t="array" aca="1" ref="M239" ca="1">IF(AND($H239=$H238, $CD238=""), AP238, INDEX(Monsters[Attack], $I239))</f>
        <v>80</v>
      </c>
      <c r="N239" s="18" cm="1">
        <f t="array" aca="1" ref="N239" ca="1">IF(AND($H239=$H238, $CD238=""), AQ238, INDEX(Monsters[Defense], $I239))</f>
        <v>95</v>
      </c>
      <c r="O239" s="18" cm="1">
        <f t="array" aca="1" ref="O239" ca="1">IF(AND($H239=$H238, $CD238=""), AR238, INDEX(Monsters[Luck], $I239))</f>
        <v>100</v>
      </c>
      <c r="P239" cm="1">
        <f t="array" aca="1" ref="P239" ca="1">IF(I239=I238, P238, MATCH(INDEX(Monsters[Element], I239), Elements, 0))</f>
        <v>2</v>
      </c>
      <c r="Q239" s="4" cm="1">
        <f t="array" aca="1" ref="Q239" ca="1">INDEX(Monsters[Chance to Use 2], I239)</f>
        <v>0.8</v>
      </c>
      <c r="R239" cm="1">
        <f t="array" aca="1" ref="R239" ca="1">INDEX(Monsters[Ability 1 ID], I239)</f>
        <v>14</v>
      </c>
      <c r="S239" cm="1">
        <f t="array" aca="1" ref="S239" ca="1">INDEX(Monsters[Ability 2 ID], I239)</f>
        <v>11</v>
      </c>
      <c r="T239" cm="1">
        <f t="array" aca="1" ref="T239" ca="1">INDEX(Abilities[Stamina Cost], R239)</f>
        <v>20</v>
      </c>
      <c r="U239" cm="1">
        <f t="array" aca="1" ref="U239" ca="1">INDEX(Abilities[Stamina Cost], S239)</f>
        <v>10</v>
      </c>
      <c r="V239">
        <f t="shared" ca="1" si="134"/>
        <v>2</v>
      </c>
      <c r="W239">
        <f t="shared" ca="1" si="135"/>
        <v>10</v>
      </c>
      <c r="X239">
        <f t="shared" ca="1" si="136"/>
        <v>20</v>
      </c>
      <c r="Y239">
        <f t="shared" ca="1" si="137"/>
        <v>1</v>
      </c>
      <c r="Z239">
        <f t="shared" ca="1" si="138"/>
        <v>14</v>
      </c>
      <c r="AA239" s="18" cm="1">
        <f t="array" aca="1" ref="AA239" ca="1">INDEX(Abilities[Element ID], $Z239)</f>
        <v>2</v>
      </c>
      <c r="AB239" s="18" cm="1">
        <f t="array" aca="1" ref="AB239" ca="1">INDEX(Abilities[Stamina Cost], $Z239)</f>
        <v>20</v>
      </c>
      <c r="AC239" s="18" cm="1">
        <f t="array" aca="1" ref="AC239" ca="1">INDEX(Abilities[Min Damage], $Z239)</f>
        <v>10</v>
      </c>
      <c r="AD239" s="18" cm="1">
        <f t="array" aca="1" ref="AD239" ca="1">INDEX(Abilities[Max Damage], $Z239)</f>
        <v>25</v>
      </c>
      <c r="AE239" s="14">
        <f t="shared" ca="1" si="139"/>
        <v>10.5106069318441</v>
      </c>
      <c r="AF239" t="str" cm="1">
        <f t="array" aca="1" ref="AF239" ca="1">INDEX(Abilities[Special Effect], Z239)</f>
        <v>Fortify</v>
      </c>
      <c r="AG239" t="b" cm="1">
        <f t="array" aca="1" ref="AG239" ca="1">RAND() &lt;INDEX(Abilities[Effect Chance], Z239)*O239/100</f>
        <v>0</v>
      </c>
      <c r="AH239" t="str">
        <f t="shared" ca="1" si="140"/>
        <v/>
      </c>
      <c r="AI239" s="14">
        <f t="shared" ca="1" si="141"/>
        <v>10.5106069318441</v>
      </c>
      <c r="AJ239" t="b">
        <f t="shared" ca="1" si="142"/>
        <v>0</v>
      </c>
      <c r="AK239" t="b">
        <f ca="1">AND(AJ239, H239=COUNTA(Parties[Player Party]))</f>
        <v>0</v>
      </c>
      <c r="AL239" s="14" cm="1">
        <f t="array" aca="1" ref="AL239" ca="1">INDEX(ElementMultiplier, BL239, P239)*100/N239</f>
        <v>2.1052631578947367</v>
      </c>
      <c r="AM239" s="14">
        <f t="shared" ca="1" si="100"/>
        <v>3</v>
      </c>
      <c r="AN239" s="18">
        <f t="shared" ca="1" si="113"/>
        <v>104</v>
      </c>
      <c r="AO239" s="18">
        <f t="shared" ca="1" si="143"/>
        <v>170</v>
      </c>
      <c r="AP239" s="18">
        <f t="shared" ca="1" si="144"/>
        <v>80</v>
      </c>
      <c r="AQ239" s="18">
        <f t="shared" ca="1" si="145"/>
        <v>95</v>
      </c>
      <c r="AR239" s="18">
        <f t="shared" ca="1" si="146"/>
        <v>100</v>
      </c>
      <c r="AS239">
        <f t="shared" ca="1" si="147"/>
        <v>1</v>
      </c>
      <c r="AT239" cm="1">
        <f t="array" aca="1" ref="AT239" ca="1">IF(AS239=AS238, AT238, INDEX(Parties[Opponent ID], AS239))</f>
        <v>12</v>
      </c>
      <c r="AU239" t="str" cm="1">
        <f t="array" aca="1" ref="AU239" ca="1">IF(AT239=AT238,AU238, INDEX(Monsters[Name], AT239))</f>
        <v>Gmooose</v>
      </c>
      <c r="AV239" cm="1">
        <f t="array" aca="1" ref="AV239" ca="1">IF(AND($AS239=$AS238, $CD238=""), BY238, INDEX(Monsters[Health], $AT239))</f>
        <v>13</v>
      </c>
      <c r="AW239" cm="1">
        <f t="array" aca="1" ref="AW239" ca="1">IF(AND($AS239=$AS238, $CD238=""), BZ238, INDEX(Monsters[Stamina], $AT239))</f>
        <v>96</v>
      </c>
      <c r="AX239" s="18" cm="1">
        <f t="array" aca="1" ref="AX239" ca="1">IF(AND($AS239=$AS238, $CD238=""), CA238, INDEX(Monsters[Attack], $AT239))</f>
        <v>70</v>
      </c>
      <c r="AY239" s="18" cm="1">
        <f t="array" aca="1" ref="AY239" ca="1">IF(AND($AS239=$AS238, $CD238=""), CB238, INDEX(Monsters[Defense], $AT239))</f>
        <v>364</v>
      </c>
      <c r="AZ239" s="18" cm="1">
        <f t="array" aca="1" ref="AZ239" ca="1">IF(AND($AS239=$AS238, $CD238=""), CC238, INDEX(Monsters[Luck], $AT239))</f>
        <v>100</v>
      </c>
      <c r="BA239" cm="1">
        <f t="array" aca="1" ref="BA239" ca="1">IF(AT239=AT238, BA238, MATCH(INDEX(Monsters[Element], AT239), Elements, 0))</f>
        <v>4</v>
      </c>
      <c r="BB239" s="4" cm="1">
        <f t="array" aca="1" ref="BB239" ca="1">INDEX(Monsters[Chance to Use 2], AT239)</f>
        <v>0.19999999999999996</v>
      </c>
      <c r="BC239" cm="1">
        <f t="array" aca="1" ref="BC239" ca="1">INDEX(Monsters[Ability 1 ID], AT239)</f>
        <v>3</v>
      </c>
      <c r="BD239" cm="1">
        <f t="array" aca="1" ref="BD239" ca="1">INDEX(Monsters[Ability 2 ID], AT239)</f>
        <v>2</v>
      </c>
      <c r="BE239" cm="1">
        <f t="array" aca="1" ref="BE239" ca="1">INDEX(Abilities[Stamina Cost], BC239)</f>
        <v>3</v>
      </c>
      <c r="BF239" cm="1">
        <f t="array" aca="1" ref="BF239" ca="1">INDEX(Abilities[Stamina Cost], BD239)</f>
        <v>3</v>
      </c>
      <c r="BG239">
        <f t="shared" ca="1" si="148"/>
        <v>1</v>
      </c>
      <c r="BH239">
        <f t="shared" ca="1" si="149"/>
        <v>3</v>
      </c>
      <c r="BI239">
        <f t="shared" ca="1" si="150"/>
        <v>3</v>
      </c>
      <c r="BJ239">
        <f t="shared" ca="1" si="151"/>
        <v>1</v>
      </c>
      <c r="BK239">
        <f t="shared" ca="1" si="152"/>
        <v>3</v>
      </c>
      <c r="BL239" s="18" cm="1">
        <f t="array" aca="1" ref="BL239" ca="1">INDEX(Abilities[Element ID], $BK239)</f>
        <v>4</v>
      </c>
      <c r="BM239" s="18" cm="1">
        <f t="array" aca="1" ref="BM239" ca="1">INDEX(Abilities[Stamina Cost], $BK239)</f>
        <v>3</v>
      </c>
      <c r="BN239" s="18" cm="1">
        <f t="array" aca="1" ref="BN239" ca="1">INDEX(Abilities[Min Damage], $BK239)</f>
        <v>4</v>
      </c>
      <c r="BO239" s="18" cm="1">
        <f t="array" aca="1" ref="BO239" ca="1">INDEX(Abilities[Max Damage], $BK239)</f>
        <v>8</v>
      </c>
      <c r="BP239" s="14">
        <f t="shared" ca="1" si="153"/>
        <v>3.448482676104792</v>
      </c>
      <c r="BQ239" t="str" cm="1">
        <f t="array" aca="1" ref="BQ239" ca="1">INDEX(Abilities[Special Effect], BK239)</f>
        <v>Fortify</v>
      </c>
      <c r="BR239" t="b" cm="1">
        <f t="array" aca="1" ref="BR239" ca="1">RAND() &lt;INDEX(Abilities[Effect Chance], BK239)*AZ239/100</f>
        <v>1</v>
      </c>
      <c r="BS239" t="str">
        <f t="shared" ca="1" si="154"/>
        <v>Fortify</v>
      </c>
      <c r="BT239" s="14">
        <f t="shared" ca="1" si="155"/>
        <v>3.448482676104792</v>
      </c>
      <c r="BU239" t="b">
        <f t="shared" ca="1" si="156"/>
        <v>0</v>
      </c>
      <c r="BV239" t="b">
        <f ca="1">AND(BU239, AS239=COUNTA(Parties[Opponent Party]))</f>
        <v>0</v>
      </c>
      <c r="BW239" s="14" cm="1">
        <f t="array" aca="1" ref="BW239" ca="1">INDEX(ElementMultiplier, AA239, BA239)*100/AY239</f>
        <v>0.34340659340659341</v>
      </c>
      <c r="BX239" s="18">
        <f t="shared" ca="1" si="101"/>
        <v>4</v>
      </c>
      <c r="BY239" s="18">
        <f t="shared" ca="1" si="102"/>
        <v>9</v>
      </c>
      <c r="BZ239" s="18">
        <f t="shared" ca="1" si="157"/>
        <v>93</v>
      </c>
      <c r="CA239" s="18">
        <f t="shared" ca="1" si="158"/>
        <v>70</v>
      </c>
      <c r="CB239" s="18">
        <f t="shared" ca="1" si="159"/>
        <v>400</v>
      </c>
      <c r="CC239" s="18">
        <f t="shared" ca="1" si="160"/>
        <v>100</v>
      </c>
      <c r="CD239" t="str">
        <f t="shared" ca="1" si="161"/>
        <v/>
      </c>
    </row>
    <row r="240" spans="8:82" x14ac:dyDescent="0.25">
      <c r="H240">
        <f t="shared" ca="1" si="133"/>
        <v>2</v>
      </c>
      <c r="I240" cm="1">
        <f t="array" aca="1" ref="I240" ca="1">IF(H240=H239, I239, INDEX(Parties[Player ID], H240))</f>
        <v>8</v>
      </c>
      <c r="J240" t="str" cm="1">
        <f t="array" aca="1" ref="J240" ca="1">IF(I240=I239,J239, INDEX(Monsters[Name], I240))</f>
        <v>EFUP Gnome (Extrodinary Fantasical Ultra Pretty Gnome)</v>
      </c>
      <c r="K240" cm="1">
        <f t="array" aca="1" ref="K240" ca="1">IF(AND($H240=$H239, CD239=""), AN239, INDEX(Monsters[Health], $I240))</f>
        <v>104</v>
      </c>
      <c r="L240" cm="1">
        <f t="array" aca="1" ref="L240" ca="1">IF(AND($H240=$H239, $CD239=""), AO239, INDEX(Monsters[Stamina], $I240))</f>
        <v>170</v>
      </c>
      <c r="M240" s="18" cm="1">
        <f t="array" aca="1" ref="M240" ca="1">IF(AND($H240=$H239, $CD239=""), AP239, INDEX(Monsters[Attack], $I240))</f>
        <v>80</v>
      </c>
      <c r="N240" s="18" cm="1">
        <f t="array" aca="1" ref="N240" ca="1">IF(AND($H240=$H239, $CD239=""), AQ239, INDEX(Monsters[Defense], $I240))</f>
        <v>95</v>
      </c>
      <c r="O240" s="18" cm="1">
        <f t="array" aca="1" ref="O240" ca="1">IF(AND($H240=$H239, $CD239=""), AR239, INDEX(Monsters[Luck], $I240))</f>
        <v>100</v>
      </c>
      <c r="P240" cm="1">
        <f t="array" aca="1" ref="P240" ca="1">IF(I240=I239, P239, MATCH(INDEX(Monsters[Element], I240), Elements, 0))</f>
        <v>2</v>
      </c>
      <c r="Q240" s="4" cm="1">
        <f t="array" aca="1" ref="Q240" ca="1">INDEX(Monsters[Chance to Use 2], I240)</f>
        <v>0.8</v>
      </c>
      <c r="R240" cm="1">
        <f t="array" aca="1" ref="R240" ca="1">INDEX(Monsters[Ability 1 ID], I240)</f>
        <v>14</v>
      </c>
      <c r="S240" cm="1">
        <f t="array" aca="1" ref="S240" ca="1">INDEX(Monsters[Ability 2 ID], I240)</f>
        <v>11</v>
      </c>
      <c r="T240" cm="1">
        <f t="array" aca="1" ref="T240" ca="1">INDEX(Abilities[Stamina Cost], R240)</f>
        <v>20</v>
      </c>
      <c r="U240" cm="1">
        <f t="array" aca="1" ref="U240" ca="1">INDEX(Abilities[Stamina Cost], S240)</f>
        <v>10</v>
      </c>
      <c r="V240">
        <f t="shared" ca="1" si="134"/>
        <v>2</v>
      </c>
      <c r="W240">
        <f t="shared" ca="1" si="135"/>
        <v>10</v>
      </c>
      <c r="X240">
        <f t="shared" ca="1" si="136"/>
        <v>20</v>
      </c>
      <c r="Y240">
        <f t="shared" ca="1" si="137"/>
        <v>1</v>
      </c>
      <c r="Z240">
        <f t="shared" ca="1" si="138"/>
        <v>14</v>
      </c>
      <c r="AA240" s="18" cm="1">
        <f t="array" aca="1" ref="AA240" ca="1">INDEX(Abilities[Element ID], $Z240)</f>
        <v>2</v>
      </c>
      <c r="AB240" s="18" cm="1">
        <f t="array" aca="1" ref="AB240" ca="1">INDEX(Abilities[Stamina Cost], $Z240)</f>
        <v>20</v>
      </c>
      <c r="AC240" s="18" cm="1">
        <f t="array" aca="1" ref="AC240" ca="1">INDEX(Abilities[Min Damage], $Z240)</f>
        <v>10</v>
      </c>
      <c r="AD240" s="18" cm="1">
        <f t="array" aca="1" ref="AD240" ca="1">INDEX(Abilities[Max Damage], $Z240)</f>
        <v>25</v>
      </c>
      <c r="AE240" s="14">
        <f t="shared" ca="1" si="139"/>
        <v>9.5560163877655562</v>
      </c>
      <c r="AF240" t="str" cm="1">
        <f t="array" aca="1" ref="AF240" ca="1">INDEX(Abilities[Special Effect], Z240)</f>
        <v>Fortify</v>
      </c>
      <c r="AG240" t="b" cm="1">
        <f t="array" aca="1" ref="AG240" ca="1">RAND() &lt;INDEX(Abilities[Effect Chance], Z240)*O240/100</f>
        <v>0</v>
      </c>
      <c r="AH240" t="str">
        <f t="shared" ca="1" si="140"/>
        <v/>
      </c>
      <c r="AI240" s="14">
        <f t="shared" ca="1" si="141"/>
        <v>9.5560163877655562</v>
      </c>
      <c r="AJ240" t="b">
        <f t="shared" ca="1" si="142"/>
        <v>0</v>
      </c>
      <c r="AK240" t="b">
        <f ca="1">AND(AJ240, H240=COUNTA(Parties[Player Party]))</f>
        <v>0</v>
      </c>
      <c r="AL240" s="14" cm="1">
        <f t="array" aca="1" ref="AL240" ca="1">INDEX(ElementMultiplier, BL240, P240)*100/N240</f>
        <v>1.0526315789473684</v>
      </c>
      <c r="AM240" s="14">
        <f t="shared" ca="1" si="100"/>
        <v>8</v>
      </c>
      <c r="AN240" s="18">
        <f t="shared" ca="1" si="113"/>
        <v>96</v>
      </c>
      <c r="AO240" s="18">
        <f t="shared" ca="1" si="143"/>
        <v>150</v>
      </c>
      <c r="AP240" s="18">
        <f t="shared" ca="1" si="144"/>
        <v>80</v>
      </c>
      <c r="AQ240" s="18">
        <f t="shared" ca="1" si="145"/>
        <v>86</v>
      </c>
      <c r="AR240" s="18">
        <f t="shared" ca="1" si="146"/>
        <v>100</v>
      </c>
      <c r="AS240">
        <f t="shared" ca="1" si="147"/>
        <v>1</v>
      </c>
      <c r="AT240" cm="1">
        <f t="array" aca="1" ref="AT240" ca="1">IF(AS240=AS239, AT239, INDEX(Parties[Opponent ID], AS240))</f>
        <v>12</v>
      </c>
      <c r="AU240" t="str" cm="1">
        <f t="array" aca="1" ref="AU240" ca="1">IF(AT240=AT239,AU239, INDEX(Monsters[Name], AT240))</f>
        <v>Gmooose</v>
      </c>
      <c r="AV240" cm="1">
        <f t="array" aca="1" ref="AV240" ca="1">IF(AND($AS240=$AS239, $CD239=""), BY239, INDEX(Monsters[Health], $AT240))</f>
        <v>9</v>
      </c>
      <c r="AW240" cm="1">
        <f t="array" aca="1" ref="AW240" ca="1">IF(AND($AS240=$AS239, $CD239=""), BZ239, INDEX(Monsters[Stamina], $AT240))</f>
        <v>93</v>
      </c>
      <c r="AX240" s="18" cm="1">
        <f t="array" aca="1" ref="AX240" ca="1">IF(AND($AS240=$AS239, $CD239=""), CA239, INDEX(Monsters[Attack], $AT240))</f>
        <v>70</v>
      </c>
      <c r="AY240" s="18" cm="1">
        <f t="array" aca="1" ref="AY240" ca="1">IF(AND($AS240=$AS239, $CD239=""), CB239, INDEX(Monsters[Defense], $AT240))</f>
        <v>400</v>
      </c>
      <c r="AZ240" s="18" cm="1">
        <f t="array" aca="1" ref="AZ240" ca="1">IF(AND($AS240=$AS239, $CD239=""), CC239, INDEX(Monsters[Luck], $AT240))</f>
        <v>100</v>
      </c>
      <c r="BA240" cm="1">
        <f t="array" aca="1" ref="BA240" ca="1">IF(AT240=AT239, BA239, MATCH(INDEX(Monsters[Element], AT240), Elements, 0))</f>
        <v>4</v>
      </c>
      <c r="BB240" s="4" cm="1">
        <f t="array" aca="1" ref="BB240" ca="1">INDEX(Monsters[Chance to Use 2], AT240)</f>
        <v>0.19999999999999996</v>
      </c>
      <c r="BC240" cm="1">
        <f t="array" aca="1" ref="BC240" ca="1">INDEX(Monsters[Ability 1 ID], AT240)</f>
        <v>3</v>
      </c>
      <c r="BD240" cm="1">
        <f t="array" aca="1" ref="BD240" ca="1">INDEX(Monsters[Ability 2 ID], AT240)</f>
        <v>2</v>
      </c>
      <c r="BE240" cm="1">
        <f t="array" aca="1" ref="BE240" ca="1">INDEX(Abilities[Stamina Cost], BC240)</f>
        <v>3</v>
      </c>
      <c r="BF240" cm="1">
        <f t="array" aca="1" ref="BF240" ca="1">INDEX(Abilities[Stamina Cost], BD240)</f>
        <v>3</v>
      </c>
      <c r="BG240">
        <f t="shared" ca="1" si="148"/>
        <v>1</v>
      </c>
      <c r="BH240">
        <f t="shared" ca="1" si="149"/>
        <v>3</v>
      </c>
      <c r="BI240">
        <f t="shared" ca="1" si="150"/>
        <v>3</v>
      </c>
      <c r="BJ240">
        <f t="shared" ca="1" si="151"/>
        <v>2</v>
      </c>
      <c r="BK240">
        <f t="shared" ca="1" si="152"/>
        <v>2</v>
      </c>
      <c r="BL240" s="18" cm="1">
        <f t="array" aca="1" ref="BL240" ca="1">INDEX(Abilities[Element ID], $BK240)</f>
        <v>1</v>
      </c>
      <c r="BM240" s="18" cm="1">
        <f t="array" aca="1" ref="BM240" ca="1">INDEX(Abilities[Stamina Cost], $BK240)</f>
        <v>3</v>
      </c>
      <c r="BN240" s="18" cm="1">
        <f t="array" aca="1" ref="BN240" ca="1">INDEX(Abilities[Min Damage], $BK240)</f>
        <v>8</v>
      </c>
      <c r="BO240" s="18" cm="1">
        <f t="array" aca="1" ref="BO240" ca="1">INDEX(Abilities[Max Damage], $BK240)</f>
        <v>13</v>
      </c>
      <c r="BP240" s="14">
        <f t="shared" ca="1" si="153"/>
        <v>8.2110117648493226</v>
      </c>
      <c r="BQ240" t="str" cm="1">
        <f t="array" aca="1" ref="BQ240" ca="1">INDEX(Abilities[Special Effect], BK240)</f>
        <v>Sunder</v>
      </c>
      <c r="BR240" t="b" cm="1">
        <f t="array" aca="1" ref="BR240" ca="1">RAND() &lt;INDEX(Abilities[Effect Chance], BK240)*AZ240/100</f>
        <v>1</v>
      </c>
      <c r="BS240" t="str">
        <f t="shared" ca="1" si="154"/>
        <v>Sunder</v>
      </c>
      <c r="BT240" s="14">
        <f t="shared" ca="1" si="155"/>
        <v>8.2110117648493226</v>
      </c>
      <c r="BU240" t="b">
        <f t="shared" ca="1" si="156"/>
        <v>0</v>
      </c>
      <c r="BV240" t="b">
        <f ca="1">AND(BU240, AS240=COUNTA(Parties[Opponent Party]))</f>
        <v>0</v>
      </c>
      <c r="BW240" s="14" cm="1">
        <f t="array" aca="1" ref="BW240" ca="1">INDEX(ElementMultiplier, AA240, BA240)*100/AY240</f>
        <v>0.3125</v>
      </c>
      <c r="BX240" s="18">
        <f t="shared" ca="1" si="101"/>
        <v>3</v>
      </c>
      <c r="BY240" s="18">
        <f t="shared" ca="1" si="102"/>
        <v>6</v>
      </c>
      <c r="BZ240" s="18">
        <f t="shared" ca="1" si="157"/>
        <v>90</v>
      </c>
      <c r="CA240" s="18">
        <f t="shared" ca="1" si="158"/>
        <v>70</v>
      </c>
      <c r="CB240" s="18">
        <f t="shared" ca="1" si="159"/>
        <v>400</v>
      </c>
      <c r="CC240" s="18">
        <f t="shared" ca="1" si="160"/>
        <v>100</v>
      </c>
      <c r="CD240" t="str">
        <f t="shared" ca="1" si="161"/>
        <v/>
      </c>
    </row>
    <row r="241" spans="8:82" x14ac:dyDescent="0.25">
      <c r="H241">
        <f t="shared" ca="1" si="133"/>
        <v>2</v>
      </c>
      <c r="I241" cm="1">
        <f t="array" aca="1" ref="I241" ca="1">IF(H241=H240, I240, INDEX(Parties[Player ID], H241))</f>
        <v>8</v>
      </c>
      <c r="J241" t="str" cm="1">
        <f t="array" aca="1" ref="J241" ca="1">IF(I241=I240,J240, INDEX(Monsters[Name], I241))</f>
        <v>EFUP Gnome (Extrodinary Fantasical Ultra Pretty Gnome)</v>
      </c>
      <c r="K241" cm="1">
        <f t="array" aca="1" ref="K241" ca="1">IF(AND($H241=$H240, CD240=""), AN240, INDEX(Monsters[Health], $I241))</f>
        <v>96</v>
      </c>
      <c r="L241" cm="1">
        <f t="array" aca="1" ref="L241" ca="1">IF(AND($H241=$H240, $CD240=""), AO240, INDEX(Monsters[Stamina], $I241))</f>
        <v>150</v>
      </c>
      <c r="M241" s="18" cm="1">
        <f t="array" aca="1" ref="M241" ca="1">IF(AND($H241=$H240, $CD240=""), AP240, INDEX(Monsters[Attack], $I241))</f>
        <v>80</v>
      </c>
      <c r="N241" s="18" cm="1">
        <f t="array" aca="1" ref="N241" ca="1">IF(AND($H241=$H240, $CD240=""), AQ240, INDEX(Monsters[Defense], $I241))</f>
        <v>86</v>
      </c>
      <c r="O241" s="18" cm="1">
        <f t="array" aca="1" ref="O241" ca="1">IF(AND($H241=$H240, $CD240=""), AR240, INDEX(Monsters[Luck], $I241))</f>
        <v>100</v>
      </c>
      <c r="P241" cm="1">
        <f t="array" aca="1" ref="P241" ca="1">IF(I241=I240, P240, MATCH(INDEX(Monsters[Element], I241), Elements, 0))</f>
        <v>2</v>
      </c>
      <c r="Q241" s="4" cm="1">
        <f t="array" aca="1" ref="Q241" ca="1">INDEX(Monsters[Chance to Use 2], I241)</f>
        <v>0.8</v>
      </c>
      <c r="R241" cm="1">
        <f t="array" aca="1" ref="R241" ca="1">INDEX(Monsters[Ability 1 ID], I241)</f>
        <v>14</v>
      </c>
      <c r="S241" cm="1">
        <f t="array" aca="1" ref="S241" ca="1">INDEX(Monsters[Ability 2 ID], I241)</f>
        <v>11</v>
      </c>
      <c r="T241" cm="1">
        <f t="array" aca="1" ref="T241" ca="1">INDEX(Abilities[Stamina Cost], R241)</f>
        <v>20</v>
      </c>
      <c r="U241" cm="1">
        <f t="array" aca="1" ref="U241" ca="1">INDEX(Abilities[Stamina Cost], S241)</f>
        <v>10</v>
      </c>
      <c r="V241">
        <f t="shared" ca="1" si="134"/>
        <v>2</v>
      </c>
      <c r="W241">
        <f t="shared" ca="1" si="135"/>
        <v>10</v>
      </c>
      <c r="X241">
        <f t="shared" ca="1" si="136"/>
        <v>20</v>
      </c>
      <c r="Y241">
        <f t="shared" ca="1" si="137"/>
        <v>2</v>
      </c>
      <c r="Z241">
        <f t="shared" ca="1" si="138"/>
        <v>11</v>
      </c>
      <c r="AA241" s="18" cm="1">
        <f t="array" aca="1" ref="AA241" ca="1">INDEX(Abilities[Element ID], $Z241)</f>
        <v>2</v>
      </c>
      <c r="AB241" s="18" cm="1">
        <f t="array" aca="1" ref="AB241" ca="1">INDEX(Abilities[Stamina Cost], $Z241)</f>
        <v>10</v>
      </c>
      <c r="AC241" s="18" cm="1">
        <f t="array" aca="1" ref="AC241" ca="1">INDEX(Abilities[Min Damage], $Z241)</f>
        <v>10</v>
      </c>
      <c r="AD241" s="18" cm="1">
        <f t="array" aca="1" ref="AD241" ca="1">INDEX(Abilities[Max Damage], $Z241)</f>
        <v>22</v>
      </c>
      <c r="AE241" s="14">
        <f t="shared" ca="1" si="139"/>
        <v>12.916349990891078</v>
      </c>
      <c r="AF241" t="str" cm="1">
        <f t="array" aca="1" ref="AF241" ca="1">INDEX(Abilities[Special Effect], Z241)</f>
        <v>Vampire</v>
      </c>
      <c r="AG241" t="b" cm="1">
        <f t="array" aca="1" ref="AG241" ca="1">RAND() &lt;INDEX(Abilities[Effect Chance], Z241)*O241/100</f>
        <v>1</v>
      </c>
      <c r="AH241" t="str">
        <f t="shared" ca="1" si="140"/>
        <v>Vampire</v>
      </c>
      <c r="AI241" s="14">
        <f t="shared" ca="1" si="141"/>
        <v>12.916349990891078</v>
      </c>
      <c r="AJ241" t="b">
        <f t="shared" ca="1" si="142"/>
        <v>0</v>
      </c>
      <c r="AK241" t="b">
        <f ca="1">AND(AJ241, H241=COUNTA(Parties[Player Party]))</f>
        <v>0</v>
      </c>
      <c r="AL241" s="14" cm="1">
        <f t="array" aca="1" ref="AL241" ca="1">INDEX(ElementMultiplier, BL241, P241)*100/N241</f>
        <v>2.3255813953488373</v>
      </c>
      <c r="AM241" s="14">
        <f t="shared" ca="1" si="100"/>
        <v>4</v>
      </c>
      <c r="AN241" s="18">
        <f t="shared" ca="1" si="113"/>
        <v>94</v>
      </c>
      <c r="AO241" s="18">
        <f t="shared" ca="1" si="143"/>
        <v>140</v>
      </c>
      <c r="AP241" s="18">
        <f t="shared" ca="1" si="144"/>
        <v>80</v>
      </c>
      <c r="AQ241" s="18">
        <f t="shared" ca="1" si="145"/>
        <v>86</v>
      </c>
      <c r="AR241" s="18">
        <f t="shared" ca="1" si="146"/>
        <v>100</v>
      </c>
      <c r="AS241">
        <f t="shared" ca="1" si="147"/>
        <v>1</v>
      </c>
      <c r="AT241" cm="1">
        <f t="array" aca="1" ref="AT241" ca="1">IF(AS241=AS240, AT240, INDEX(Parties[Opponent ID], AS241))</f>
        <v>12</v>
      </c>
      <c r="AU241" t="str" cm="1">
        <f t="array" aca="1" ref="AU241" ca="1">IF(AT241=AT240,AU240, INDEX(Monsters[Name], AT241))</f>
        <v>Gmooose</v>
      </c>
      <c r="AV241" cm="1">
        <f t="array" aca="1" ref="AV241" ca="1">IF(AND($AS241=$AS240, $CD240=""), BY240, INDEX(Monsters[Health], $AT241))</f>
        <v>6</v>
      </c>
      <c r="AW241" cm="1">
        <f t="array" aca="1" ref="AW241" ca="1">IF(AND($AS241=$AS240, $CD240=""), BZ240, INDEX(Monsters[Stamina], $AT241))</f>
        <v>90</v>
      </c>
      <c r="AX241" s="18" cm="1">
        <f t="array" aca="1" ref="AX241" ca="1">IF(AND($AS241=$AS240, $CD240=""), CA240, INDEX(Monsters[Attack], $AT241))</f>
        <v>70</v>
      </c>
      <c r="AY241" s="18" cm="1">
        <f t="array" aca="1" ref="AY241" ca="1">IF(AND($AS241=$AS240, $CD240=""), CB240, INDEX(Monsters[Defense], $AT241))</f>
        <v>400</v>
      </c>
      <c r="AZ241" s="18" cm="1">
        <f t="array" aca="1" ref="AZ241" ca="1">IF(AND($AS241=$AS240, $CD240=""), CC240, INDEX(Monsters[Luck], $AT241))</f>
        <v>100</v>
      </c>
      <c r="BA241" cm="1">
        <f t="array" aca="1" ref="BA241" ca="1">IF(AT241=AT240, BA240, MATCH(INDEX(Monsters[Element], AT241), Elements, 0))</f>
        <v>4</v>
      </c>
      <c r="BB241" s="4" cm="1">
        <f t="array" aca="1" ref="BB241" ca="1">INDEX(Monsters[Chance to Use 2], AT241)</f>
        <v>0.19999999999999996</v>
      </c>
      <c r="BC241" cm="1">
        <f t="array" aca="1" ref="BC241" ca="1">INDEX(Monsters[Ability 1 ID], AT241)</f>
        <v>3</v>
      </c>
      <c r="BD241" cm="1">
        <f t="array" aca="1" ref="BD241" ca="1">INDEX(Monsters[Ability 2 ID], AT241)</f>
        <v>2</v>
      </c>
      <c r="BE241" cm="1">
        <f t="array" aca="1" ref="BE241" ca="1">INDEX(Abilities[Stamina Cost], BC241)</f>
        <v>3</v>
      </c>
      <c r="BF241" cm="1">
        <f t="array" aca="1" ref="BF241" ca="1">INDEX(Abilities[Stamina Cost], BD241)</f>
        <v>3</v>
      </c>
      <c r="BG241">
        <f t="shared" ca="1" si="148"/>
        <v>1</v>
      </c>
      <c r="BH241">
        <f t="shared" ca="1" si="149"/>
        <v>3</v>
      </c>
      <c r="BI241">
        <f t="shared" ca="1" si="150"/>
        <v>3</v>
      </c>
      <c r="BJ241">
        <f t="shared" ca="1" si="151"/>
        <v>1</v>
      </c>
      <c r="BK241">
        <f t="shared" ca="1" si="152"/>
        <v>3</v>
      </c>
      <c r="BL241" s="18" cm="1">
        <f t="array" aca="1" ref="BL241" ca="1">INDEX(Abilities[Element ID], $BK241)</f>
        <v>4</v>
      </c>
      <c r="BM241" s="18" cm="1">
        <f t="array" aca="1" ref="BM241" ca="1">INDEX(Abilities[Stamina Cost], $BK241)</f>
        <v>3</v>
      </c>
      <c r="BN241" s="18" cm="1">
        <f t="array" aca="1" ref="BN241" ca="1">INDEX(Abilities[Min Damage], $BK241)</f>
        <v>4</v>
      </c>
      <c r="BO241" s="18" cm="1">
        <f t="array" aca="1" ref="BO241" ca="1">INDEX(Abilities[Max Damage], $BK241)</f>
        <v>8</v>
      </c>
      <c r="BP241" s="14">
        <f t="shared" ca="1" si="153"/>
        <v>4.1006395341444879</v>
      </c>
      <c r="BQ241" t="str" cm="1">
        <f t="array" aca="1" ref="BQ241" ca="1">INDEX(Abilities[Special Effect], BK241)</f>
        <v>Fortify</v>
      </c>
      <c r="BR241" t="b" cm="1">
        <f t="array" aca="1" ref="BR241" ca="1">RAND() &lt;INDEX(Abilities[Effect Chance], BK241)*AZ241/100</f>
        <v>1</v>
      </c>
      <c r="BS241" t="str">
        <f t="shared" ca="1" si="154"/>
        <v>Fortify</v>
      </c>
      <c r="BT241" s="14">
        <f t="shared" ca="1" si="155"/>
        <v>4.1006395341444879</v>
      </c>
      <c r="BU241" t="b">
        <f t="shared" ca="1" si="156"/>
        <v>0</v>
      </c>
      <c r="BV241" t="b">
        <f ca="1">AND(BU241, AS241=COUNTA(Parties[Opponent Party]))</f>
        <v>0</v>
      </c>
      <c r="BW241" s="14" cm="1">
        <f t="array" aca="1" ref="BW241" ca="1">INDEX(ElementMultiplier, AA241, BA241)*100/AY241</f>
        <v>0.3125</v>
      </c>
      <c r="BX241" s="18">
        <f t="shared" ca="1" si="101"/>
        <v>4</v>
      </c>
      <c r="BY241" s="18">
        <f t="shared" ca="1" si="102"/>
        <v>2</v>
      </c>
      <c r="BZ241" s="18">
        <f t="shared" ca="1" si="157"/>
        <v>87</v>
      </c>
      <c r="CA241" s="18">
        <f t="shared" ca="1" si="158"/>
        <v>70</v>
      </c>
      <c r="CB241" s="18">
        <f t="shared" ca="1" si="159"/>
        <v>440</v>
      </c>
      <c r="CC241" s="18">
        <f t="shared" ca="1" si="160"/>
        <v>100</v>
      </c>
      <c r="CD241" t="str">
        <f t="shared" ca="1" si="161"/>
        <v/>
      </c>
    </row>
    <row r="242" spans="8:82" x14ac:dyDescent="0.25">
      <c r="H242">
        <f t="shared" ca="1" si="133"/>
        <v>2</v>
      </c>
      <c r="I242" cm="1">
        <f t="array" aca="1" ref="I242" ca="1">IF(H242=H241, I241, INDEX(Parties[Player ID], H242))</f>
        <v>8</v>
      </c>
      <c r="J242" t="str" cm="1">
        <f t="array" aca="1" ref="J242" ca="1">IF(I242=I241,J241, INDEX(Monsters[Name], I242))</f>
        <v>EFUP Gnome (Extrodinary Fantasical Ultra Pretty Gnome)</v>
      </c>
      <c r="K242" cm="1">
        <f t="array" aca="1" ref="K242" ca="1">IF(AND($H242=$H241, CD241=""), AN241, INDEX(Monsters[Health], $I242))</f>
        <v>94</v>
      </c>
      <c r="L242" cm="1">
        <f t="array" aca="1" ref="L242" ca="1">IF(AND($H242=$H241, $CD241=""), AO241, INDEX(Monsters[Stamina], $I242))</f>
        <v>140</v>
      </c>
      <c r="M242" s="18" cm="1">
        <f t="array" aca="1" ref="M242" ca="1">IF(AND($H242=$H241, $CD241=""), AP241, INDEX(Monsters[Attack], $I242))</f>
        <v>80</v>
      </c>
      <c r="N242" s="18" cm="1">
        <f t="array" aca="1" ref="N242" ca="1">IF(AND($H242=$H241, $CD241=""), AQ241, INDEX(Monsters[Defense], $I242))</f>
        <v>86</v>
      </c>
      <c r="O242" s="18" cm="1">
        <f t="array" aca="1" ref="O242" ca="1">IF(AND($H242=$H241, $CD241=""), AR241, INDEX(Monsters[Luck], $I242))</f>
        <v>100</v>
      </c>
      <c r="P242" cm="1">
        <f t="array" aca="1" ref="P242" ca="1">IF(I242=I241, P241, MATCH(INDEX(Monsters[Element], I242), Elements, 0))</f>
        <v>2</v>
      </c>
      <c r="Q242" s="4" cm="1">
        <f t="array" aca="1" ref="Q242" ca="1">INDEX(Monsters[Chance to Use 2], I242)</f>
        <v>0.8</v>
      </c>
      <c r="R242" cm="1">
        <f t="array" aca="1" ref="R242" ca="1">INDEX(Monsters[Ability 1 ID], I242)</f>
        <v>14</v>
      </c>
      <c r="S242" cm="1">
        <f t="array" aca="1" ref="S242" ca="1">INDEX(Monsters[Ability 2 ID], I242)</f>
        <v>11</v>
      </c>
      <c r="T242" cm="1">
        <f t="array" aca="1" ref="T242" ca="1">INDEX(Abilities[Stamina Cost], R242)</f>
        <v>20</v>
      </c>
      <c r="U242" cm="1">
        <f t="array" aca="1" ref="U242" ca="1">INDEX(Abilities[Stamina Cost], S242)</f>
        <v>10</v>
      </c>
      <c r="V242">
        <f t="shared" ca="1" si="134"/>
        <v>2</v>
      </c>
      <c r="W242">
        <f t="shared" ca="1" si="135"/>
        <v>10</v>
      </c>
      <c r="X242">
        <f t="shared" ca="1" si="136"/>
        <v>20</v>
      </c>
      <c r="Y242">
        <f t="shared" ca="1" si="137"/>
        <v>2</v>
      </c>
      <c r="Z242">
        <f t="shared" ca="1" si="138"/>
        <v>11</v>
      </c>
      <c r="AA242" s="18" cm="1">
        <f t="array" aca="1" ref="AA242" ca="1">INDEX(Abilities[Element ID], $Z242)</f>
        <v>2</v>
      </c>
      <c r="AB242" s="18" cm="1">
        <f t="array" aca="1" ref="AB242" ca="1">INDEX(Abilities[Stamina Cost], $Z242)</f>
        <v>10</v>
      </c>
      <c r="AC242" s="18" cm="1">
        <f t="array" aca="1" ref="AC242" ca="1">INDEX(Abilities[Min Damage], $Z242)</f>
        <v>10</v>
      </c>
      <c r="AD242" s="18" cm="1">
        <f t="array" aca="1" ref="AD242" ca="1">INDEX(Abilities[Max Damage], $Z242)</f>
        <v>22</v>
      </c>
      <c r="AE242" s="14">
        <f t="shared" ca="1" si="139"/>
        <v>15.737648970953467</v>
      </c>
      <c r="AF242" t="str" cm="1">
        <f t="array" aca="1" ref="AF242" ca="1">INDEX(Abilities[Special Effect], Z242)</f>
        <v>Vampire</v>
      </c>
      <c r="AG242" t="b" cm="1">
        <f t="array" aca="1" ref="AG242" ca="1">RAND() &lt;INDEX(Abilities[Effect Chance], Z242)*O242/100</f>
        <v>0</v>
      </c>
      <c r="AH242" t="str">
        <f t="shared" ca="1" si="140"/>
        <v/>
      </c>
      <c r="AI242" s="14">
        <f t="shared" ca="1" si="141"/>
        <v>15.737648970953467</v>
      </c>
      <c r="AJ242" t="b">
        <f t="shared" ca="1" si="142"/>
        <v>0</v>
      </c>
      <c r="AK242" t="b">
        <f ca="1">AND(AJ242, H242=COUNTA(Parties[Player Party]))</f>
        <v>0</v>
      </c>
      <c r="AL242" s="14" cm="1">
        <f t="array" aca="1" ref="AL242" ca="1">INDEX(ElementMultiplier, BL242, P242)*100/N242</f>
        <v>2.3255813953488373</v>
      </c>
      <c r="AM242" s="14">
        <f t="shared" ca="1" si="100"/>
        <v>4</v>
      </c>
      <c r="AN242" s="18">
        <f t="shared" ca="1" si="113"/>
        <v>90</v>
      </c>
      <c r="AO242" s="18">
        <f t="shared" ca="1" si="143"/>
        <v>130</v>
      </c>
      <c r="AP242" s="18">
        <f t="shared" ca="1" si="144"/>
        <v>80</v>
      </c>
      <c r="AQ242" s="18">
        <f t="shared" ca="1" si="145"/>
        <v>86</v>
      </c>
      <c r="AR242" s="18">
        <f t="shared" ca="1" si="146"/>
        <v>100</v>
      </c>
      <c r="AS242">
        <f t="shared" ca="1" si="147"/>
        <v>1</v>
      </c>
      <c r="AT242" cm="1">
        <f t="array" aca="1" ref="AT242" ca="1">IF(AS242=AS241, AT241, INDEX(Parties[Opponent ID], AS242))</f>
        <v>12</v>
      </c>
      <c r="AU242" t="str" cm="1">
        <f t="array" aca="1" ref="AU242" ca="1">IF(AT242=AT241,AU241, INDEX(Monsters[Name], AT242))</f>
        <v>Gmooose</v>
      </c>
      <c r="AV242" cm="1">
        <f t="array" aca="1" ref="AV242" ca="1">IF(AND($AS242=$AS241, $CD241=""), BY241, INDEX(Monsters[Health], $AT242))</f>
        <v>2</v>
      </c>
      <c r="AW242" cm="1">
        <f t="array" aca="1" ref="AW242" ca="1">IF(AND($AS242=$AS241, $CD241=""), BZ241, INDEX(Monsters[Stamina], $AT242))</f>
        <v>87</v>
      </c>
      <c r="AX242" s="18" cm="1">
        <f t="array" aca="1" ref="AX242" ca="1">IF(AND($AS242=$AS241, $CD241=""), CA241, INDEX(Monsters[Attack], $AT242))</f>
        <v>70</v>
      </c>
      <c r="AY242" s="18" cm="1">
        <f t="array" aca="1" ref="AY242" ca="1">IF(AND($AS242=$AS241, $CD241=""), CB241, INDEX(Monsters[Defense], $AT242))</f>
        <v>440</v>
      </c>
      <c r="AZ242" s="18" cm="1">
        <f t="array" aca="1" ref="AZ242" ca="1">IF(AND($AS242=$AS241, $CD241=""), CC241, INDEX(Monsters[Luck], $AT242))</f>
        <v>100</v>
      </c>
      <c r="BA242" cm="1">
        <f t="array" aca="1" ref="BA242" ca="1">IF(AT242=AT241, BA241, MATCH(INDEX(Monsters[Element], AT242), Elements, 0))</f>
        <v>4</v>
      </c>
      <c r="BB242" s="4" cm="1">
        <f t="array" aca="1" ref="BB242" ca="1">INDEX(Monsters[Chance to Use 2], AT242)</f>
        <v>0.19999999999999996</v>
      </c>
      <c r="BC242" cm="1">
        <f t="array" aca="1" ref="BC242" ca="1">INDEX(Monsters[Ability 1 ID], AT242)</f>
        <v>3</v>
      </c>
      <c r="BD242" cm="1">
        <f t="array" aca="1" ref="BD242" ca="1">INDEX(Monsters[Ability 2 ID], AT242)</f>
        <v>2</v>
      </c>
      <c r="BE242" cm="1">
        <f t="array" aca="1" ref="BE242" ca="1">INDEX(Abilities[Stamina Cost], BC242)</f>
        <v>3</v>
      </c>
      <c r="BF242" cm="1">
        <f t="array" aca="1" ref="BF242" ca="1">INDEX(Abilities[Stamina Cost], BD242)</f>
        <v>3</v>
      </c>
      <c r="BG242">
        <f t="shared" ca="1" si="148"/>
        <v>1</v>
      </c>
      <c r="BH242">
        <f t="shared" ca="1" si="149"/>
        <v>3</v>
      </c>
      <c r="BI242">
        <f t="shared" ca="1" si="150"/>
        <v>3</v>
      </c>
      <c r="BJ242">
        <f t="shared" ca="1" si="151"/>
        <v>1</v>
      </c>
      <c r="BK242">
        <f t="shared" ca="1" si="152"/>
        <v>3</v>
      </c>
      <c r="BL242" s="18" cm="1">
        <f t="array" aca="1" ref="BL242" ca="1">INDEX(Abilities[Element ID], $BK242)</f>
        <v>4</v>
      </c>
      <c r="BM242" s="18" cm="1">
        <f t="array" aca="1" ref="BM242" ca="1">INDEX(Abilities[Stamina Cost], $BK242)</f>
        <v>3</v>
      </c>
      <c r="BN242" s="18" cm="1">
        <f t="array" aca="1" ref="BN242" ca="1">INDEX(Abilities[Min Damage], $BK242)</f>
        <v>4</v>
      </c>
      <c r="BO242" s="18" cm="1">
        <f t="array" aca="1" ref="BO242" ca="1">INDEX(Abilities[Max Damage], $BK242)</f>
        <v>8</v>
      </c>
      <c r="BP242" s="14">
        <f t="shared" ca="1" si="153"/>
        <v>3.5212621539274314</v>
      </c>
      <c r="BQ242" t="str" cm="1">
        <f t="array" aca="1" ref="BQ242" ca="1">INDEX(Abilities[Special Effect], BK242)</f>
        <v>Fortify</v>
      </c>
      <c r="BR242" t="b" cm="1">
        <f t="array" aca="1" ref="BR242" ca="1">RAND() &lt;INDEX(Abilities[Effect Chance], BK242)*AZ242/100</f>
        <v>1</v>
      </c>
      <c r="BS242" t="str">
        <f t="shared" ca="1" si="154"/>
        <v>Fortify</v>
      </c>
      <c r="BT242" s="14">
        <f t="shared" ca="1" si="155"/>
        <v>3.5212621539274314</v>
      </c>
      <c r="BU242" t="b">
        <f t="shared" ca="1" si="156"/>
        <v>1</v>
      </c>
      <c r="BV242" t="b">
        <f ca="1">AND(BU242, AS242=COUNTA(Parties[Opponent Party]))</f>
        <v>0</v>
      </c>
      <c r="BW242" s="14" cm="1">
        <f t="array" aca="1" ref="BW242" ca="1">INDEX(ElementMultiplier, AA242, BA242)*100/AY242</f>
        <v>0.28409090909090912</v>
      </c>
      <c r="BX242" s="18">
        <f t="shared" ca="1" si="101"/>
        <v>4</v>
      </c>
      <c r="BY242" s="18">
        <f t="shared" ca="1" si="102"/>
        <v>0</v>
      </c>
      <c r="BZ242" s="18">
        <f t="shared" ca="1" si="157"/>
        <v>84</v>
      </c>
      <c r="CA242" s="18">
        <f t="shared" ca="1" si="158"/>
        <v>70</v>
      </c>
      <c r="CB242" s="18">
        <f t="shared" ca="1" si="159"/>
        <v>484</v>
      </c>
      <c r="CC242" s="18">
        <f t="shared" ca="1" si="160"/>
        <v>100</v>
      </c>
      <c r="CD242" t="str">
        <f t="shared" ca="1" si="161"/>
        <v/>
      </c>
    </row>
    <row r="243" spans="8:82" x14ac:dyDescent="0.25">
      <c r="H243">
        <f t="shared" ca="1" si="133"/>
        <v>2</v>
      </c>
      <c r="I243" cm="1">
        <f t="array" aca="1" ref="I243" ca="1">IF(H243=H242, I242, INDEX(Parties[Player ID], H243))</f>
        <v>8</v>
      </c>
      <c r="J243" t="str" cm="1">
        <f t="array" aca="1" ref="J243" ca="1">IF(I243=I242,J242, INDEX(Monsters[Name], I243))</f>
        <v>EFUP Gnome (Extrodinary Fantasical Ultra Pretty Gnome)</v>
      </c>
      <c r="K243" cm="1">
        <f t="array" aca="1" ref="K243" ca="1">IF(AND($H243=$H242, CD242=""), AN242, INDEX(Monsters[Health], $I243))</f>
        <v>90</v>
      </c>
      <c r="L243" cm="1">
        <f t="array" aca="1" ref="L243" ca="1">IF(AND($H243=$H242, $CD242=""), AO242, INDEX(Monsters[Stamina], $I243))</f>
        <v>130</v>
      </c>
      <c r="M243" s="18" cm="1">
        <f t="array" aca="1" ref="M243" ca="1">IF(AND($H243=$H242, $CD242=""), AP242, INDEX(Monsters[Attack], $I243))</f>
        <v>80</v>
      </c>
      <c r="N243" s="18" cm="1">
        <f t="array" aca="1" ref="N243" ca="1">IF(AND($H243=$H242, $CD242=""), AQ242, INDEX(Monsters[Defense], $I243))</f>
        <v>86</v>
      </c>
      <c r="O243" s="18" cm="1">
        <f t="array" aca="1" ref="O243" ca="1">IF(AND($H243=$H242, $CD242=""), AR242, INDEX(Monsters[Luck], $I243))</f>
        <v>100</v>
      </c>
      <c r="P243" cm="1">
        <f t="array" aca="1" ref="P243" ca="1">IF(I243=I242, P242, MATCH(INDEX(Monsters[Element], I243), Elements, 0))</f>
        <v>2</v>
      </c>
      <c r="Q243" s="4" cm="1">
        <f t="array" aca="1" ref="Q243" ca="1">INDEX(Monsters[Chance to Use 2], I243)</f>
        <v>0.8</v>
      </c>
      <c r="R243" cm="1">
        <f t="array" aca="1" ref="R243" ca="1">INDEX(Monsters[Ability 1 ID], I243)</f>
        <v>14</v>
      </c>
      <c r="S243" cm="1">
        <f t="array" aca="1" ref="S243" ca="1">INDEX(Monsters[Ability 2 ID], I243)</f>
        <v>11</v>
      </c>
      <c r="T243" cm="1">
        <f t="array" aca="1" ref="T243" ca="1">INDEX(Abilities[Stamina Cost], R243)</f>
        <v>20</v>
      </c>
      <c r="U243" cm="1">
        <f t="array" aca="1" ref="U243" ca="1">INDEX(Abilities[Stamina Cost], S243)</f>
        <v>10</v>
      </c>
      <c r="V243">
        <f t="shared" ca="1" si="134"/>
        <v>2</v>
      </c>
      <c r="W243">
        <f t="shared" ca="1" si="135"/>
        <v>10</v>
      </c>
      <c r="X243">
        <f t="shared" ca="1" si="136"/>
        <v>20</v>
      </c>
      <c r="Y243">
        <f t="shared" ca="1" si="137"/>
        <v>2</v>
      </c>
      <c r="Z243">
        <f t="shared" ca="1" si="138"/>
        <v>11</v>
      </c>
      <c r="AA243" s="18" cm="1">
        <f t="array" aca="1" ref="AA243" ca="1">INDEX(Abilities[Element ID], $Z243)</f>
        <v>2</v>
      </c>
      <c r="AB243" s="18" cm="1">
        <f t="array" aca="1" ref="AB243" ca="1">INDEX(Abilities[Stamina Cost], $Z243)</f>
        <v>10</v>
      </c>
      <c r="AC243" s="18" cm="1">
        <f t="array" aca="1" ref="AC243" ca="1">INDEX(Abilities[Min Damage], $Z243)</f>
        <v>10</v>
      </c>
      <c r="AD243" s="18" cm="1">
        <f t="array" aca="1" ref="AD243" ca="1">INDEX(Abilities[Max Damage], $Z243)</f>
        <v>22</v>
      </c>
      <c r="AE243" s="14">
        <f t="shared" ca="1" si="139"/>
        <v>13.841398229847803</v>
      </c>
      <c r="AF243" t="str" cm="1">
        <f t="array" aca="1" ref="AF243" ca="1">INDEX(Abilities[Special Effect], Z243)</f>
        <v>Vampire</v>
      </c>
      <c r="AG243" t="b" cm="1">
        <f t="array" aca="1" ref="AG243" ca="1">RAND() &lt;INDEX(Abilities[Effect Chance], Z243)*O243/100</f>
        <v>0</v>
      </c>
      <c r="AH243" t="str">
        <f t="shared" ca="1" si="140"/>
        <v/>
      </c>
      <c r="AI243" s="14">
        <f t="shared" ca="1" si="141"/>
        <v>13.841398229847803</v>
      </c>
      <c r="AJ243" t="b">
        <f t="shared" ca="1" si="142"/>
        <v>0</v>
      </c>
      <c r="AK243" t="b">
        <f ca="1">AND(AJ243, H243=COUNTA(Parties[Player Party]))</f>
        <v>0</v>
      </c>
      <c r="AL243" s="14" cm="1">
        <f t="array" aca="1" ref="AL243" ca="1">INDEX(ElementMultiplier, BL243, P243)*100/N243</f>
        <v>1.1627906976744187</v>
      </c>
      <c r="AM243" s="14">
        <f t="shared" ca="1" si="100"/>
        <v>10</v>
      </c>
      <c r="AN243" s="18">
        <f t="shared" ca="1" si="113"/>
        <v>80</v>
      </c>
      <c r="AO243" s="18">
        <f t="shared" ca="1" si="143"/>
        <v>120</v>
      </c>
      <c r="AP243" s="18">
        <f t="shared" ca="1" si="144"/>
        <v>80</v>
      </c>
      <c r="AQ243" s="18">
        <f t="shared" ca="1" si="145"/>
        <v>86</v>
      </c>
      <c r="AR243" s="18">
        <f t="shared" ca="1" si="146"/>
        <v>100</v>
      </c>
      <c r="AS243">
        <f t="shared" ca="1" si="147"/>
        <v>2</v>
      </c>
      <c r="AT243" cm="1">
        <f t="array" aca="1" ref="AT243" ca="1">IF(AS243=AS242, AT242, INDEX(Parties[Opponent ID], AS243))</f>
        <v>1</v>
      </c>
      <c r="AU243" t="str" cm="1">
        <f t="array" aca="1" ref="AU243" ca="1">IF(AT243=AT242,AU242, INDEX(Monsters[Name], AT243))</f>
        <v>Gnives</v>
      </c>
      <c r="AV243" cm="1">
        <f t="array" aca="1" ref="AV243" ca="1">IF(AND($AS243=$AS242, $CD242=""), BY242, INDEX(Monsters[Health], $AT243))</f>
        <v>80</v>
      </c>
      <c r="AW243" cm="1">
        <f t="array" aca="1" ref="AW243" ca="1">IF(AND($AS243=$AS242, $CD242=""), BZ242, INDEX(Monsters[Stamina], $AT243))</f>
        <v>145</v>
      </c>
      <c r="AX243" s="18" cm="1">
        <f t="array" aca="1" ref="AX243" ca="1">IF(AND($AS243=$AS242, $CD242=""), CA242, INDEX(Monsters[Attack], $AT243))</f>
        <v>105</v>
      </c>
      <c r="AY243" s="18" cm="1">
        <f t="array" aca="1" ref="AY243" ca="1">IF(AND($AS243=$AS242, $CD242=""), CB242, INDEX(Monsters[Defense], $AT243))</f>
        <v>100</v>
      </c>
      <c r="AZ243" s="18" cm="1">
        <f t="array" aca="1" ref="AZ243" ca="1">IF(AND($AS243=$AS242, $CD242=""), CC242, INDEX(Monsters[Luck], $AT243))</f>
        <v>100</v>
      </c>
      <c r="BA243" cm="1">
        <f t="array" aca="1" ref="BA243" ca="1">IF(AT243=AT242, BA242, MATCH(INDEX(Monsters[Element], AT243), Elements, 0))</f>
        <v>1</v>
      </c>
      <c r="BB243" s="4" cm="1">
        <f t="array" aca="1" ref="BB243" ca="1">INDEX(Monsters[Chance to Use 2], AT243)</f>
        <v>0.65</v>
      </c>
      <c r="BC243" cm="1">
        <f t="array" aca="1" ref="BC243" ca="1">INDEX(Monsters[Ability 1 ID], AT243)</f>
        <v>18</v>
      </c>
      <c r="BD243" cm="1">
        <f t="array" aca="1" ref="BD243" ca="1">INDEX(Monsters[Ability 2 ID], AT243)</f>
        <v>2</v>
      </c>
      <c r="BE243" cm="1">
        <f t="array" aca="1" ref="BE243" ca="1">INDEX(Abilities[Stamina Cost], BC243)</f>
        <v>25</v>
      </c>
      <c r="BF243" cm="1">
        <f t="array" aca="1" ref="BF243" ca="1">INDEX(Abilities[Stamina Cost], BD243)</f>
        <v>3</v>
      </c>
      <c r="BG243">
        <f t="shared" ca="1" si="148"/>
        <v>2</v>
      </c>
      <c r="BH243">
        <f t="shared" ca="1" si="149"/>
        <v>3</v>
      </c>
      <c r="BI243">
        <f t="shared" ca="1" si="150"/>
        <v>25</v>
      </c>
      <c r="BJ243">
        <f t="shared" ca="1" si="151"/>
        <v>2</v>
      </c>
      <c r="BK243">
        <f t="shared" ca="1" si="152"/>
        <v>2</v>
      </c>
      <c r="BL243" s="18" cm="1">
        <f t="array" aca="1" ref="BL243" ca="1">INDEX(Abilities[Element ID], $BK243)</f>
        <v>1</v>
      </c>
      <c r="BM243" s="18" cm="1">
        <f t="array" aca="1" ref="BM243" ca="1">INDEX(Abilities[Stamina Cost], $BK243)</f>
        <v>3</v>
      </c>
      <c r="BN243" s="18" cm="1">
        <f t="array" aca="1" ref="BN243" ca="1">INDEX(Abilities[Min Damage], $BK243)</f>
        <v>8</v>
      </c>
      <c r="BO243" s="18" cm="1">
        <f t="array" aca="1" ref="BO243" ca="1">INDEX(Abilities[Max Damage], $BK243)</f>
        <v>13</v>
      </c>
      <c r="BP243" s="14">
        <f t="shared" ca="1" si="153"/>
        <v>10.415931585511862</v>
      </c>
      <c r="BQ243" t="str" cm="1">
        <f t="array" aca="1" ref="BQ243" ca="1">INDEX(Abilities[Special Effect], BK243)</f>
        <v>Sunder</v>
      </c>
      <c r="BR243" t="b" cm="1">
        <f t="array" aca="1" ref="BR243" ca="1">RAND() &lt;INDEX(Abilities[Effect Chance], BK243)*AZ243/100</f>
        <v>0</v>
      </c>
      <c r="BS243" t="str">
        <f t="shared" ca="1" si="154"/>
        <v/>
      </c>
      <c r="BT243" s="14">
        <f t="shared" ca="1" si="155"/>
        <v>10.415931585511862</v>
      </c>
      <c r="BU243" t="b">
        <f t="shared" ca="1" si="156"/>
        <v>0</v>
      </c>
      <c r="BV243" t="b">
        <f ca="1">AND(BU243, AS243=COUNTA(Parties[Opponent Party]))</f>
        <v>0</v>
      </c>
      <c r="BW243" s="14" cm="1">
        <f t="array" aca="1" ref="BW243" ca="1">INDEX(ElementMultiplier, AA243, BA243)*100/AY243</f>
        <v>1</v>
      </c>
      <c r="BX243" s="18">
        <f t="shared" ca="1" si="101"/>
        <v>14</v>
      </c>
      <c r="BY243" s="18">
        <f t="shared" ca="1" si="102"/>
        <v>66</v>
      </c>
      <c r="BZ243" s="18">
        <f t="shared" ca="1" si="157"/>
        <v>142</v>
      </c>
      <c r="CA243" s="18">
        <f t="shared" ca="1" si="158"/>
        <v>105</v>
      </c>
      <c r="CB243" s="18">
        <f t="shared" ca="1" si="159"/>
        <v>100</v>
      </c>
      <c r="CC243" s="18">
        <f t="shared" ca="1" si="160"/>
        <v>100</v>
      </c>
      <c r="CD243" t="str">
        <f t="shared" ca="1" si="161"/>
        <v/>
      </c>
    </row>
    <row r="244" spans="8:82" x14ac:dyDescent="0.25">
      <c r="H244">
        <f t="shared" ca="1" si="133"/>
        <v>2</v>
      </c>
      <c r="I244" cm="1">
        <f t="array" aca="1" ref="I244" ca="1">IF(H244=H243, I243, INDEX(Parties[Player ID], H244))</f>
        <v>8</v>
      </c>
      <c r="J244" t="str" cm="1">
        <f t="array" aca="1" ref="J244" ca="1">IF(I244=I243,J243, INDEX(Monsters[Name], I244))</f>
        <v>EFUP Gnome (Extrodinary Fantasical Ultra Pretty Gnome)</v>
      </c>
      <c r="K244" cm="1">
        <f t="array" aca="1" ref="K244" ca="1">IF(AND($H244=$H243, CD243=""), AN243, INDEX(Monsters[Health], $I244))</f>
        <v>80</v>
      </c>
      <c r="L244" cm="1">
        <f t="array" aca="1" ref="L244" ca="1">IF(AND($H244=$H243, $CD243=""), AO243, INDEX(Monsters[Stamina], $I244))</f>
        <v>120</v>
      </c>
      <c r="M244" s="18" cm="1">
        <f t="array" aca="1" ref="M244" ca="1">IF(AND($H244=$H243, $CD243=""), AP243, INDEX(Monsters[Attack], $I244))</f>
        <v>80</v>
      </c>
      <c r="N244" s="18" cm="1">
        <f t="array" aca="1" ref="N244" ca="1">IF(AND($H244=$H243, $CD243=""), AQ243, INDEX(Monsters[Defense], $I244))</f>
        <v>86</v>
      </c>
      <c r="O244" s="18" cm="1">
        <f t="array" aca="1" ref="O244" ca="1">IF(AND($H244=$H243, $CD243=""), AR243, INDEX(Monsters[Luck], $I244))</f>
        <v>100</v>
      </c>
      <c r="P244" cm="1">
        <f t="array" aca="1" ref="P244" ca="1">IF(I244=I243, P243, MATCH(INDEX(Monsters[Element], I244), Elements, 0))</f>
        <v>2</v>
      </c>
      <c r="Q244" s="4" cm="1">
        <f t="array" aca="1" ref="Q244" ca="1">INDEX(Monsters[Chance to Use 2], I244)</f>
        <v>0.8</v>
      </c>
      <c r="R244" cm="1">
        <f t="array" aca="1" ref="R244" ca="1">INDEX(Monsters[Ability 1 ID], I244)</f>
        <v>14</v>
      </c>
      <c r="S244" cm="1">
        <f t="array" aca="1" ref="S244" ca="1">INDEX(Monsters[Ability 2 ID], I244)</f>
        <v>11</v>
      </c>
      <c r="T244" cm="1">
        <f t="array" aca="1" ref="T244" ca="1">INDEX(Abilities[Stamina Cost], R244)</f>
        <v>20</v>
      </c>
      <c r="U244" cm="1">
        <f t="array" aca="1" ref="U244" ca="1">INDEX(Abilities[Stamina Cost], S244)</f>
        <v>10</v>
      </c>
      <c r="V244">
        <f t="shared" ca="1" si="134"/>
        <v>2</v>
      </c>
      <c r="W244">
        <f t="shared" ca="1" si="135"/>
        <v>10</v>
      </c>
      <c r="X244">
        <f t="shared" ca="1" si="136"/>
        <v>20</v>
      </c>
      <c r="Y244">
        <f t="shared" ca="1" si="137"/>
        <v>2</v>
      </c>
      <c r="Z244">
        <f t="shared" ca="1" si="138"/>
        <v>11</v>
      </c>
      <c r="AA244" s="18" cm="1">
        <f t="array" aca="1" ref="AA244" ca="1">INDEX(Abilities[Element ID], $Z244)</f>
        <v>2</v>
      </c>
      <c r="AB244" s="18" cm="1">
        <f t="array" aca="1" ref="AB244" ca="1">INDEX(Abilities[Stamina Cost], $Z244)</f>
        <v>10</v>
      </c>
      <c r="AC244" s="18" cm="1">
        <f t="array" aca="1" ref="AC244" ca="1">INDEX(Abilities[Min Damage], $Z244)</f>
        <v>10</v>
      </c>
      <c r="AD244" s="18" cm="1">
        <f t="array" aca="1" ref="AD244" ca="1">INDEX(Abilities[Max Damage], $Z244)</f>
        <v>22</v>
      </c>
      <c r="AE244" s="14">
        <f t="shared" ca="1" si="139"/>
        <v>12.626839428462194</v>
      </c>
      <c r="AF244" t="str" cm="1">
        <f t="array" aca="1" ref="AF244" ca="1">INDEX(Abilities[Special Effect], Z244)</f>
        <v>Vampire</v>
      </c>
      <c r="AG244" t="b" cm="1">
        <f t="array" aca="1" ref="AG244" ca="1">RAND() &lt;INDEX(Abilities[Effect Chance], Z244)*O244/100</f>
        <v>1</v>
      </c>
      <c r="AH244" t="str">
        <f t="shared" ca="1" si="140"/>
        <v>Vampire</v>
      </c>
      <c r="AI244" s="14">
        <f t="shared" ca="1" si="141"/>
        <v>12.626839428462194</v>
      </c>
      <c r="AJ244" t="b">
        <f t="shared" ca="1" si="142"/>
        <v>0</v>
      </c>
      <c r="AK244" t="b">
        <f ca="1">AND(AJ244, H244=COUNTA(Parties[Player Party]))</f>
        <v>0</v>
      </c>
      <c r="AL244" s="14" cm="1">
        <f t="array" aca="1" ref="AL244" ca="1">INDEX(ElementMultiplier, BL244, P244)*100/N244</f>
        <v>1.1627906976744187</v>
      </c>
      <c r="AM244" s="14">
        <f t="shared" ca="1" si="100"/>
        <v>29</v>
      </c>
      <c r="AN244" s="18">
        <f t="shared" ca="1" si="113"/>
        <v>57.5</v>
      </c>
      <c r="AO244" s="18">
        <f t="shared" ca="1" si="143"/>
        <v>110</v>
      </c>
      <c r="AP244" s="18">
        <f t="shared" ca="1" si="144"/>
        <v>80</v>
      </c>
      <c r="AQ244" s="18">
        <f t="shared" ca="1" si="145"/>
        <v>86</v>
      </c>
      <c r="AR244" s="18">
        <f t="shared" ca="1" si="146"/>
        <v>100</v>
      </c>
      <c r="AS244">
        <f t="shared" ca="1" si="147"/>
        <v>2</v>
      </c>
      <c r="AT244" cm="1">
        <f t="array" aca="1" ref="AT244" ca="1">IF(AS244=AS243, AT243, INDEX(Parties[Opponent ID], AS244))</f>
        <v>1</v>
      </c>
      <c r="AU244" t="str" cm="1">
        <f t="array" aca="1" ref="AU244" ca="1">IF(AT244=AT243,AU243, INDEX(Monsters[Name], AT244))</f>
        <v>Gnives</v>
      </c>
      <c r="AV244" cm="1">
        <f t="array" aca="1" ref="AV244" ca="1">IF(AND($AS244=$AS243, $CD243=""), BY243, INDEX(Monsters[Health], $AT244))</f>
        <v>66</v>
      </c>
      <c r="AW244" cm="1">
        <f t="array" aca="1" ref="AW244" ca="1">IF(AND($AS244=$AS243, $CD243=""), BZ243, INDEX(Monsters[Stamina], $AT244))</f>
        <v>142</v>
      </c>
      <c r="AX244" s="18" cm="1">
        <f t="array" aca="1" ref="AX244" ca="1">IF(AND($AS244=$AS243, $CD243=""), CA243, INDEX(Monsters[Attack], $AT244))</f>
        <v>105</v>
      </c>
      <c r="AY244" s="18" cm="1">
        <f t="array" aca="1" ref="AY244" ca="1">IF(AND($AS244=$AS243, $CD243=""), CB243, INDEX(Monsters[Defense], $AT244))</f>
        <v>100</v>
      </c>
      <c r="AZ244" s="18" cm="1">
        <f t="array" aca="1" ref="AZ244" ca="1">IF(AND($AS244=$AS243, $CD243=""), CC243, INDEX(Monsters[Luck], $AT244))</f>
        <v>100</v>
      </c>
      <c r="BA244" cm="1">
        <f t="array" aca="1" ref="BA244" ca="1">IF(AT244=AT243, BA243, MATCH(INDEX(Monsters[Element], AT244), Elements, 0))</f>
        <v>1</v>
      </c>
      <c r="BB244" s="4" cm="1">
        <f t="array" aca="1" ref="BB244" ca="1">INDEX(Monsters[Chance to Use 2], AT244)</f>
        <v>0.65</v>
      </c>
      <c r="BC244" cm="1">
        <f t="array" aca="1" ref="BC244" ca="1">INDEX(Monsters[Ability 1 ID], AT244)</f>
        <v>18</v>
      </c>
      <c r="BD244" cm="1">
        <f t="array" aca="1" ref="BD244" ca="1">INDEX(Monsters[Ability 2 ID], AT244)</f>
        <v>2</v>
      </c>
      <c r="BE244" cm="1">
        <f t="array" aca="1" ref="BE244" ca="1">INDEX(Abilities[Stamina Cost], BC244)</f>
        <v>25</v>
      </c>
      <c r="BF244" cm="1">
        <f t="array" aca="1" ref="BF244" ca="1">INDEX(Abilities[Stamina Cost], BD244)</f>
        <v>3</v>
      </c>
      <c r="BG244">
        <f t="shared" ca="1" si="148"/>
        <v>2</v>
      </c>
      <c r="BH244">
        <f t="shared" ca="1" si="149"/>
        <v>3</v>
      </c>
      <c r="BI244">
        <f t="shared" ca="1" si="150"/>
        <v>25</v>
      </c>
      <c r="BJ244">
        <f t="shared" ca="1" si="151"/>
        <v>1</v>
      </c>
      <c r="BK244">
        <f t="shared" ca="1" si="152"/>
        <v>18</v>
      </c>
      <c r="BL244" s="18" cm="1">
        <f t="array" aca="1" ref="BL244" ca="1">INDEX(Abilities[Element ID], $BK244)</f>
        <v>1</v>
      </c>
      <c r="BM244" s="18" cm="1">
        <f t="array" aca="1" ref="BM244" ca="1">INDEX(Abilities[Stamina Cost], $BK244)</f>
        <v>25</v>
      </c>
      <c r="BN244" s="18" cm="1">
        <f t="array" aca="1" ref="BN244" ca="1">INDEX(Abilities[Min Damage], $BK244)</f>
        <v>22</v>
      </c>
      <c r="BO244" s="18" cm="1">
        <f t="array" aca="1" ref="BO244" ca="1">INDEX(Abilities[Max Damage], $BK244)</f>
        <v>36</v>
      </c>
      <c r="BP244" s="14">
        <f t="shared" ca="1" si="153"/>
        <v>28.727364758968843</v>
      </c>
      <c r="BQ244" t="str" cm="1">
        <f t="array" aca="1" ref="BQ244" ca="1">INDEX(Abilities[Special Effect], BK244)</f>
        <v>Unlucky</v>
      </c>
      <c r="BR244" t="b" cm="1">
        <f t="array" aca="1" ref="BR244" ca="1">RAND() &lt;INDEX(Abilities[Effect Chance], BK244)*AZ244/100</f>
        <v>0</v>
      </c>
      <c r="BS244" t="str">
        <f t="shared" ca="1" si="154"/>
        <v/>
      </c>
      <c r="BT244" s="14">
        <f t="shared" ca="1" si="155"/>
        <v>28.727364758968843</v>
      </c>
      <c r="BU244" t="b">
        <f t="shared" ca="1" si="156"/>
        <v>0</v>
      </c>
      <c r="BV244" t="b">
        <f ca="1">AND(BU244, AS244=COUNTA(Parties[Opponent Party]))</f>
        <v>0</v>
      </c>
      <c r="BW244" s="14" cm="1">
        <f t="array" aca="1" ref="BW244" ca="1">INDEX(ElementMultiplier, AA244, BA244)*100/AY244</f>
        <v>1</v>
      </c>
      <c r="BX244" s="18">
        <f t="shared" ca="1" si="101"/>
        <v>13</v>
      </c>
      <c r="BY244" s="18">
        <f t="shared" ca="1" si="102"/>
        <v>53</v>
      </c>
      <c r="BZ244" s="18">
        <f t="shared" ca="1" si="157"/>
        <v>117</v>
      </c>
      <c r="CA244" s="18">
        <f t="shared" ca="1" si="158"/>
        <v>105</v>
      </c>
      <c r="CB244" s="18">
        <f t="shared" ca="1" si="159"/>
        <v>100</v>
      </c>
      <c r="CC244" s="18">
        <f t="shared" ca="1" si="160"/>
        <v>100</v>
      </c>
      <c r="CD244" t="str">
        <f t="shared" ca="1" si="161"/>
        <v/>
      </c>
    </row>
    <row r="245" spans="8:82" x14ac:dyDescent="0.25">
      <c r="H245">
        <f t="shared" ca="1" si="133"/>
        <v>2</v>
      </c>
      <c r="I245" cm="1">
        <f t="array" aca="1" ref="I245" ca="1">IF(H245=H244, I244, INDEX(Parties[Player ID], H245))</f>
        <v>8</v>
      </c>
      <c r="J245" t="str" cm="1">
        <f t="array" aca="1" ref="J245" ca="1">IF(I245=I244,J244, INDEX(Monsters[Name], I245))</f>
        <v>EFUP Gnome (Extrodinary Fantasical Ultra Pretty Gnome)</v>
      </c>
      <c r="K245" cm="1">
        <f t="array" aca="1" ref="K245" ca="1">IF(AND($H245=$H244, CD244=""), AN244, INDEX(Monsters[Health], $I245))</f>
        <v>57.5</v>
      </c>
      <c r="L245" cm="1">
        <f t="array" aca="1" ref="L245" ca="1">IF(AND($H245=$H244, $CD244=""), AO244, INDEX(Monsters[Stamina], $I245))</f>
        <v>110</v>
      </c>
      <c r="M245" s="18" cm="1">
        <f t="array" aca="1" ref="M245" ca="1">IF(AND($H245=$H244, $CD244=""), AP244, INDEX(Monsters[Attack], $I245))</f>
        <v>80</v>
      </c>
      <c r="N245" s="18" cm="1">
        <f t="array" aca="1" ref="N245" ca="1">IF(AND($H245=$H244, $CD244=""), AQ244, INDEX(Monsters[Defense], $I245))</f>
        <v>86</v>
      </c>
      <c r="O245" s="18" cm="1">
        <f t="array" aca="1" ref="O245" ca="1">IF(AND($H245=$H244, $CD244=""), AR244, INDEX(Monsters[Luck], $I245))</f>
        <v>100</v>
      </c>
      <c r="P245" cm="1">
        <f t="array" aca="1" ref="P245" ca="1">IF(I245=I244, P244, MATCH(INDEX(Monsters[Element], I245), Elements, 0))</f>
        <v>2</v>
      </c>
      <c r="Q245" s="4" cm="1">
        <f t="array" aca="1" ref="Q245" ca="1">INDEX(Monsters[Chance to Use 2], I245)</f>
        <v>0.8</v>
      </c>
      <c r="R245" cm="1">
        <f t="array" aca="1" ref="R245" ca="1">INDEX(Monsters[Ability 1 ID], I245)</f>
        <v>14</v>
      </c>
      <c r="S245" cm="1">
        <f t="array" aca="1" ref="S245" ca="1">INDEX(Monsters[Ability 2 ID], I245)</f>
        <v>11</v>
      </c>
      <c r="T245" cm="1">
        <f t="array" aca="1" ref="T245" ca="1">INDEX(Abilities[Stamina Cost], R245)</f>
        <v>20</v>
      </c>
      <c r="U245" cm="1">
        <f t="array" aca="1" ref="U245" ca="1">INDEX(Abilities[Stamina Cost], S245)</f>
        <v>10</v>
      </c>
      <c r="V245">
        <f t="shared" ca="1" si="134"/>
        <v>2</v>
      </c>
      <c r="W245">
        <f t="shared" ca="1" si="135"/>
        <v>10</v>
      </c>
      <c r="X245">
        <f t="shared" ca="1" si="136"/>
        <v>20</v>
      </c>
      <c r="Y245">
        <f t="shared" ca="1" si="137"/>
        <v>2</v>
      </c>
      <c r="Z245">
        <f t="shared" ca="1" si="138"/>
        <v>11</v>
      </c>
      <c r="AA245" s="18" cm="1">
        <f t="array" aca="1" ref="AA245" ca="1">INDEX(Abilities[Element ID], $Z245)</f>
        <v>2</v>
      </c>
      <c r="AB245" s="18" cm="1">
        <f t="array" aca="1" ref="AB245" ca="1">INDEX(Abilities[Stamina Cost], $Z245)</f>
        <v>10</v>
      </c>
      <c r="AC245" s="18" cm="1">
        <f t="array" aca="1" ref="AC245" ca="1">INDEX(Abilities[Min Damage], $Z245)</f>
        <v>10</v>
      </c>
      <c r="AD245" s="18" cm="1">
        <f t="array" aca="1" ref="AD245" ca="1">INDEX(Abilities[Max Damage], $Z245)</f>
        <v>22</v>
      </c>
      <c r="AE245" s="14">
        <f t="shared" ca="1" si="139"/>
        <v>10.681241700707997</v>
      </c>
      <c r="AF245" t="str" cm="1">
        <f t="array" aca="1" ref="AF245" ca="1">INDEX(Abilities[Special Effect], Z245)</f>
        <v>Vampire</v>
      </c>
      <c r="AG245" t="b" cm="1">
        <f t="array" aca="1" ref="AG245" ca="1">RAND() &lt;INDEX(Abilities[Effect Chance], Z245)*O245/100</f>
        <v>1</v>
      </c>
      <c r="AH245" t="str">
        <f t="shared" ca="1" si="140"/>
        <v>Vampire</v>
      </c>
      <c r="AI245" s="14">
        <f t="shared" ca="1" si="141"/>
        <v>10.681241700707997</v>
      </c>
      <c r="AJ245" t="b">
        <f t="shared" ca="1" si="142"/>
        <v>0</v>
      </c>
      <c r="AK245" t="b">
        <f ca="1">AND(AJ245, H245=COUNTA(Parties[Player Party]))</f>
        <v>0</v>
      </c>
      <c r="AL245" s="14" cm="1">
        <f t="array" aca="1" ref="AL245" ca="1">INDEX(ElementMultiplier, BL245, P245)*100/N245</f>
        <v>1.1627906976744187</v>
      </c>
      <c r="AM245" s="14">
        <f t="shared" ca="1" si="100"/>
        <v>31</v>
      </c>
      <c r="AN245" s="18">
        <f t="shared" ca="1" si="113"/>
        <v>32</v>
      </c>
      <c r="AO245" s="18">
        <f t="shared" ca="1" si="143"/>
        <v>100</v>
      </c>
      <c r="AP245" s="18">
        <f t="shared" ca="1" si="144"/>
        <v>80</v>
      </c>
      <c r="AQ245" s="18">
        <f t="shared" ca="1" si="145"/>
        <v>86</v>
      </c>
      <c r="AR245" s="18">
        <f t="shared" ca="1" si="146"/>
        <v>100</v>
      </c>
      <c r="AS245">
        <f t="shared" ca="1" si="147"/>
        <v>2</v>
      </c>
      <c r="AT245" cm="1">
        <f t="array" aca="1" ref="AT245" ca="1">IF(AS245=AS244, AT244, INDEX(Parties[Opponent ID], AS245))</f>
        <v>1</v>
      </c>
      <c r="AU245" t="str" cm="1">
        <f t="array" aca="1" ref="AU245" ca="1">IF(AT245=AT244,AU244, INDEX(Monsters[Name], AT245))</f>
        <v>Gnives</v>
      </c>
      <c r="AV245" cm="1">
        <f t="array" aca="1" ref="AV245" ca="1">IF(AND($AS245=$AS244, $CD244=""), BY244, INDEX(Monsters[Health], $AT245))</f>
        <v>53</v>
      </c>
      <c r="AW245" cm="1">
        <f t="array" aca="1" ref="AW245" ca="1">IF(AND($AS245=$AS244, $CD244=""), BZ244, INDEX(Monsters[Stamina], $AT245))</f>
        <v>117</v>
      </c>
      <c r="AX245" s="18" cm="1">
        <f t="array" aca="1" ref="AX245" ca="1">IF(AND($AS245=$AS244, $CD244=""), CA244, INDEX(Monsters[Attack], $AT245))</f>
        <v>105</v>
      </c>
      <c r="AY245" s="18" cm="1">
        <f t="array" aca="1" ref="AY245" ca="1">IF(AND($AS245=$AS244, $CD244=""), CB244, INDEX(Monsters[Defense], $AT245))</f>
        <v>100</v>
      </c>
      <c r="AZ245" s="18" cm="1">
        <f t="array" aca="1" ref="AZ245" ca="1">IF(AND($AS245=$AS244, $CD244=""), CC244, INDEX(Monsters[Luck], $AT245))</f>
        <v>100</v>
      </c>
      <c r="BA245" cm="1">
        <f t="array" aca="1" ref="BA245" ca="1">IF(AT245=AT244, BA244, MATCH(INDEX(Monsters[Element], AT245), Elements, 0))</f>
        <v>1</v>
      </c>
      <c r="BB245" s="4" cm="1">
        <f t="array" aca="1" ref="BB245" ca="1">INDEX(Monsters[Chance to Use 2], AT245)</f>
        <v>0.65</v>
      </c>
      <c r="BC245" cm="1">
        <f t="array" aca="1" ref="BC245" ca="1">INDEX(Monsters[Ability 1 ID], AT245)</f>
        <v>18</v>
      </c>
      <c r="BD245" cm="1">
        <f t="array" aca="1" ref="BD245" ca="1">INDEX(Monsters[Ability 2 ID], AT245)</f>
        <v>2</v>
      </c>
      <c r="BE245" cm="1">
        <f t="array" aca="1" ref="BE245" ca="1">INDEX(Abilities[Stamina Cost], BC245)</f>
        <v>25</v>
      </c>
      <c r="BF245" cm="1">
        <f t="array" aca="1" ref="BF245" ca="1">INDEX(Abilities[Stamina Cost], BD245)</f>
        <v>3</v>
      </c>
      <c r="BG245">
        <f t="shared" ca="1" si="148"/>
        <v>2</v>
      </c>
      <c r="BH245">
        <f t="shared" ca="1" si="149"/>
        <v>3</v>
      </c>
      <c r="BI245">
        <f t="shared" ca="1" si="150"/>
        <v>25</v>
      </c>
      <c r="BJ245">
        <f t="shared" ca="1" si="151"/>
        <v>1</v>
      </c>
      <c r="BK245">
        <f t="shared" ca="1" si="152"/>
        <v>18</v>
      </c>
      <c r="BL245" s="18" cm="1">
        <f t="array" aca="1" ref="BL245" ca="1">INDEX(Abilities[Element ID], $BK245)</f>
        <v>1</v>
      </c>
      <c r="BM245" s="18" cm="1">
        <f t="array" aca="1" ref="BM245" ca="1">INDEX(Abilities[Stamina Cost], $BK245)</f>
        <v>25</v>
      </c>
      <c r="BN245" s="18" cm="1">
        <f t="array" aca="1" ref="BN245" ca="1">INDEX(Abilities[Min Damage], $BK245)</f>
        <v>22</v>
      </c>
      <c r="BO245" s="18" cm="1">
        <f t="array" aca="1" ref="BO245" ca="1">INDEX(Abilities[Max Damage], $BK245)</f>
        <v>36</v>
      </c>
      <c r="BP245" s="14">
        <f t="shared" ca="1" si="153"/>
        <v>30.916663963202367</v>
      </c>
      <c r="BQ245" t="str" cm="1">
        <f t="array" aca="1" ref="BQ245" ca="1">INDEX(Abilities[Special Effect], BK245)</f>
        <v>Unlucky</v>
      </c>
      <c r="BR245" t="b" cm="1">
        <f t="array" aca="1" ref="BR245" ca="1">RAND() &lt;INDEX(Abilities[Effect Chance], BK245)*AZ245/100</f>
        <v>0</v>
      </c>
      <c r="BS245" t="str">
        <f t="shared" ca="1" si="154"/>
        <v/>
      </c>
      <c r="BT245" s="14">
        <f t="shared" ca="1" si="155"/>
        <v>30.916663963202367</v>
      </c>
      <c r="BU245" t="b">
        <f t="shared" ca="1" si="156"/>
        <v>0</v>
      </c>
      <c r="BV245" t="b">
        <f ca="1">AND(BU245, AS245=COUNTA(Parties[Opponent Party]))</f>
        <v>0</v>
      </c>
      <c r="BW245" s="14" cm="1">
        <f t="array" aca="1" ref="BW245" ca="1">INDEX(ElementMultiplier, AA245, BA245)*100/AY245</f>
        <v>1</v>
      </c>
      <c r="BX245" s="18">
        <f t="shared" ca="1" si="101"/>
        <v>11</v>
      </c>
      <c r="BY245" s="18">
        <f t="shared" ca="1" si="102"/>
        <v>42</v>
      </c>
      <c r="BZ245" s="18">
        <f t="shared" ca="1" si="157"/>
        <v>92</v>
      </c>
      <c r="CA245" s="18">
        <f t="shared" ca="1" si="158"/>
        <v>105</v>
      </c>
      <c r="CB245" s="18">
        <f t="shared" ca="1" si="159"/>
        <v>100</v>
      </c>
      <c r="CC245" s="18">
        <f t="shared" ca="1" si="160"/>
        <v>100</v>
      </c>
      <c r="CD245" t="str">
        <f t="shared" ca="1" si="161"/>
        <v/>
      </c>
    </row>
    <row r="246" spans="8:82" x14ac:dyDescent="0.25">
      <c r="H246">
        <f t="shared" ca="1" si="133"/>
        <v>2</v>
      </c>
      <c r="I246" cm="1">
        <f t="array" aca="1" ref="I246" ca="1">IF(H246=H245, I245, INDEX(Parties[Player ID], H246))</f>
        <v>8</v>
      </c>
      <c r="J246" t="str" cm="1">
        <f t="array" aca="1" ref="J246" ca="1">IF(I246=I245,J245, INDEX(Monsters[Name], I246))</f>
        <v>EFUP Gnome (Extrodinary Fantasical Ultra Pretty Gnome)</v>
      </c>
      <c r="K246" cm="1">
        <f t="array" aca="1" ref="K246" ca="1">IF(AND($H246=$H245, CD245=""), AN245, INDEX(Monsters[Health], $I246))</f>
        <v>32</v>
      </c>
      <c r="L246" cm="1">
        <f t="array" aca="1" ref="L246" ca="1">IF(AND($H246=$H245, $CD245=""), AO245, INDEX(Monsters[Stamina], $I246))</f>
        <v>100</v>
      </c>
      <c r="M246" s="18" cm="1">
        <f t="array" aca="1" ref="M246" ca="1">IF(AND($H246=$H245, $CD245=""), AP245, INDEX(Monsters[Attack], $I246))</f>
        <v>80</v>
      </c>
      <c r="N246" s="18" cm="1">
        <f t="array" aca="1" ref="N246" ca="1">IF(AND($H246=$H245, $CD245=""), AQ245, INDEX(Monsters[Defense], $I246))</f>
        <v>86</v>
      </c>
      <c r="O246" s="18" cm="1">
        <f t="array" aca="1" ref="O246" ca="1">IF(AND($H246=$H245, $CD245=""), AR245, INDEX(Monsters[Luck], $I246))</f>
        <v>100</v>
      </c>
      <c r="P246" cm="1">
        <f t="array" aca="1" ref="P246" ca="1">IF(I246=I245, P245, MATCH(INDEX(Monsters[Element], I246), Elements, 0))</f>
        <v>2</v>
      </c>
      <c r="Q246" s="4" cm="1">
        <f t="array" aca="1" ref="Q246" ca="1">INDEX(Monsters[Chance to Use 2], I246)</f>
        <v>0.8</v>
      </c>
      <c r="R246" cm="1">
        <f t="array" aca="1" ref="R246" ca="1">INDEX(Monsters[Ability 1 ID], I246)</f>
        <v>14</v>
      </c>
      <c r="S246" cm="1">
        <f t="array" aca="1" ref="S246" ca="1">INDEX(Monsters[Ability 2 ID], I246)</f>
        <v>11</v>
      </c>
      <c r="T246" cm="1">
        <f t="array" aca="1" ref="T246" ca="1">INDEX(Abilities[Stamina Cost], R246)</f>
        <v>20</v>
      </c>
      <c r="U246" cm="1">
        <f t="array" aca="1" ref="U246" ca="1">INDEX(Abilities[Stamina Cost], S246)</f>
        <v>10</v>
      </c>
      <c r="V246">
        <f t="shared" ca="1" si="134"/>
        <v>2</v>
      </c>
      <c r="W246">
        <f t="shared" ca="1" si="135"/>
        <v>10</v>
      </c>
      <c r="X246">
        <f t="shared" ca="1" si="136"/>
        <v>20</v>
      </c>
      <c r="Y246">
        <f t="shared" ca="1" si="137"/>
        <v>2</v>
      </c>
      <c r="Z246">
        <f t="shared" ca="1" si="138"/>
        <v>11</v>
      </c>
      <c r="AA246" s="18" cm="1">
        <f t="array" aca="1" ref="AA246" ca="1">INDEX(Abilities[Element ID], $Z246)</f>
        <v>2</v>
      </c>
      <c r="AB246" s="18" cm="1">
        <f t="array" aca="1" ref="AB246" ca="1">INDEX(Abilities[Stamina Cost], $Z246)</f>
        <v>10</v>
      </c>
      <c r="AC246" s="18" cm="1">
        <f t="array" aca="1" ref="AC246" ca="1">INDEX(Abilities[Min Damage], $Z246)</f>
        <v>10</v>
      </c>
      <c r="AD246" s="18" cm="1">
        <f t="array" aca="1" ref="AD246" ca="1">INDEX(Abilities[Max Damage], $Z246)</f>
        <v>22</v>
      </c>
      <c r="AE246" s="14">
        <f t="shared" ca="1" si="139"/>
        <v>10.896130788098761</v>
      </c>
      <c r="AF246" t="str" cm="1">
        <f t="array" aca="1" ref="AF246" ca="1">INDEX(Abilities[Special Effect], Z246)</f>
        <v>Vampire</v>
      </c>
      <c r="AG246" t="b" cm="1">
        <f t="array" aca="1" ref="AG246" ca="1">RAND() &lt;INDEX(Abilities[Effect Chance], Z246)*O246/100</f>
        <v>1</v>
      </c>
      <c r="AH246" t="str">
        <f t="shared" ca="1" si="140"/>
        <v>Vampire</v>
      </c>
      <c r="AI246" s="14">
        <f t="shared" ca="1" si="141"/>
        <v>10.896130788098761</v>
      </c>
      <c r="AJ246" t="b">
        <f t="shared" ca="1" si="142"/>
        <v>0</v>
      </c>
      <c r="AK246" t="b">
        <f ca="1">AND(AJ246, H246=COUNTA(Parties[Player Party]))</f>
        <v>0</v>
      </c>
      <c r="AL246" s="14" cm="1">
        <f t="array" aca="1" ref="AL246" ca="1">INDEX(ElementMultiplier, BL246, P246)*100/N246</f>
        <v>1.1627906976744187</v>
      </c>
      <c r="AM246" s="14">
        <f t="shared" ca="1" si="100"/>
        <v>33</v>
      </c>
      <c r="AN246" s="18">
        <f t="shared" ca="1" si="113"/>
        <v>4.5</v>
      </c>
      <c r="AO246" s="18">
        <f t="shared" ca="1" si="143"/>
        <v>90</v>
      </c>
      <c r="AP246" s="18">
        <f t="shared" ca="1" si="144"/>
        <v>80</v>
      </c>
      <c r="AQ246" s="18">
        <f t="shared" ca="1" si="145"/>
        <v>86</v>
      </c>
      <c r="AR246" s="18">
        <f t="shared" ca="1" si="146"/>
        <v>90</v>
      </c>
      <c r="AS246">
        <f t="shared" ca="1" si="147"/>
        <v>2</v>
      </c>
      <c r="AT246" cm="1">
        <f t="array" aca="1" ref="AT246" ca="1">IF(AS246=AS245, AT245, INDEX(Parties[Opponent ID], AS246))</f>
        <v>1</v>
      </c>
      <c r="AU246" t="str" cm="1">
        <f t="array" aca="1" ref="AU246" ca="1">IF(AT246=AT245,AU245, INDEX(Monsters[Name], AT246))</f>
        <v>Gnives</v>
      </c>
      <c r="AV246" cm="1">
        <f t="array" aca="1" ref="AV246" ca="1">IF(AND($AS246=$AS245, $CD245=""), BY245, INDEX(Monsters[Health], $AT246))</f>
        <v>42</v>
      </c>
      <c r="AW246" cm="1">
        <f t="array" aca="1" ref="AW246" ca="1">IF(AND($AS246=$AS245, $CD245=""), BZ245, INDEX(Monsters[Stamina], $AT246))</f>
        <v>92</v>
      </c>
      <c r="AX246" s="18" cm="1">
        <f t="array" aca="1" ref="AX246" ca="1">IF(AND($AS246=$AS245, $CD245=""), CA245, INDEX(Monsters[Attack], $AT246))</f>
        <v>105</v>
      </c>
      <c r="AY246" s="18" cm="1">
        <f t="array" aca="1" ref="AY246" ca="1">IF(AND($AS246=$AS245, $CD245=""), CB245, INDEX(Monsters[Defense], $AT246))</f>
        <v>100</v>
      </c>
      <c r="AZ246" s="18" cm="1">
        <f t="array" aca="1" ref="AZ246" ca="1">IF(AND($AS246=$AS245, $CD245=""), CC245, INDEX(Monsters[Luck], $AT246))</f>
        <v>100</v>
      </c>
      <c r="BA246" cm="1">
        <f t="array" aca="1" ref="BA246" ca="1">IF(AT246=AT245, BA245, MATCH(INDEX(Monsters[Element], AT246), Elements, 0))</f>
        <v>1</v>
      </c>
      <c r="BB246" s="4" cm="1">
        <f t="array" aca="1" ref="BB246" ca="1">INDEX(Monsters[Chance to Use 2], AT246)</f>
        <v>0.65</v>
      </c>
      <c r="BC246" cm="1">
        <f t="array" aca="1" ref="BC246" ca="1">INDEX(Monsters[Ability 1 ID], AT246)</f>
        <v>18</v>
      </c>
      <c r="BD246" cm="1">
        <f t="array" aca="1" ref="BD246" ca="1">INDEX(Monsters[Ability 2 ID], AT246)</f>
        <v>2</v>
      </c>
      <c r="BE246" cm="1">
        <f t="array" aca="1" ref="BE246" ca="1">INDEX(Abilities[Stamina Cost], BC246)</f>
        <v>25</v>
      </c>
      <c r="BF246" cm="1">
        <f t="array" aca="1" ref="BF246" ca="1">INDEX(Abilities[Stamina Cost], BD246)</f>
        <v>3</v>
      </c>
      <c r="BG246">
        <f t="shared" ca="1" si="148"/>
        <v>2</v>
      </c>
      <c r="BH246">
        <f t="shared" ca="1" si="149"/>
        <v>3</v>
      </c>
      <c r="BI246">
        <f t="shared" ca="1" si="150"/>
        <v>25</v>
      </c>
      <c r="BJ246">
        <f t="shared" ca="1" si="151"/>
        <v>1</v>
      </c>
      <c r="BK246">
        <f t="shared" ca="1" si="152"/>
        <v>18</v>
      </c>
      <c r="BL246" s="18" cm="1">
        <f t="array" aca="1" ref="BL246" ca="1">INDEX(Abilities[Element ID], $BK246)</f>
        <v>1</v>
      </c>
      <c r="BM246" s="18" cm="1">
        <f t="array" aca="1" ref="BM246" ca="1">INDEX(Abilities[Stamina Cost], $BK246)</f>
        <v>25</v>
      </c>
      <c r="BN246" s="18" cm="1">
        <f t="array" aca="1" ref="BN246" ca="1">INDEX(Abilities[Min Damage], $BK246)</f>
        <v>22</v>
      </c>
      <c r="BO246" s="18" cm="1">
        <f t="array" aca="1" ref="BO246" ca="1">INDEX(Abilities[Max Damage], $BK246)</f>
        <v>36</v>
      </c>
      <c r="BP246" s="14">
        <f t="shared" ca="1" si="153"/>
        <v>32.784362993649857</v>
      </c>
      <c r="BQ246" t="str" cm="1">
        <f t="array" aca="1" ref="BQ246" ca="1">INDEX(Abilities[Special Effect], BK246)</f>
        <v>Unlucky</v>
      </c>
      <c r="BR246" t="b" cm="1">
        <f t="array" aca="1" ref="BR246" ca="1">RAND() &lt;INDEX(Abilities[Effect Chance], BK246)*AZ246/100</f>
        <v>1</v>
      </c>
      <c r="BS246" t="str">
        <f t="shared" ca="1" si="154"/>
        <v>Unlucky</v>
      </c>
      <c r="BT246" s="14">
        <f t="shared" ca="1" si="155"/>
        <v>32.784362993649857</v>
      </c>
      <c r="BU246" t="b">
        <f t="shared" ca="1" si="156"/>
        <v>0</v>
      </c>
      <c r="BV246" t="b">
        <f ca="1">AND(BU246, AS246=COUNTA(Parties[Opponent Party]))</f>
        <v>0</v>
      </c>
      <c r="BW246" s="14" cm="1">
        <f t="array" aca="1" ref="BW246" ca="1">INDEX(ElementMultiplier, AA246, BA246)*100/AY246</f>
        <v>1</v>
      </c>
      <c r="BX246" s="18">
        <f t="shared" ca="1" si="101"/>
        <v>11</v>
      </c>
      <c r="BY246" s="18">
        <f t="shared" ca="1" si="102"/>
        <v>31</v>
      </c>
      <c r="BZ246" s="18">
        <f t="shared" ca="1" si="157"/>
        <v>67</v>
      </c>
      <c r="CA246" s="18">
        <f t="shared" ca="1" si="158"/>
        <v>105</v>
      </c>
      <c r="CB246" s="18">
        <f t="shared" ca="1" si="159"/>
        <v>100</v>
      </c>
      <c r="CC246" s="18">
        <f t="shared" ca="1" si="160"/>
        <v>100</v>
      </c>
      <c r="CD246" t="str">
        <f t="shared" ca="1" si="161"/>
        <v/>
      </c>
    </row>
    <row r="247" spans="8:82" x14ac:dyDescent="0.25">
      <c r="H247">
        <f t="shared" ca="1" si="133"/>
        <v>2</v>
      </c>
      <c r="I247" cm="1">
        <f t="array" aca="1" ref="I247" ca="1">IF(H247=H246, I246, INDEX(Parties[Player ID], H247))</f>
        <v>8</v>
      </c>
      <c r="J247" t="str" cm="1">
        <f t="array" aca="1" ref="J247" ca="1">IF(I247=I246,J246, INDEX(Monsters[Name], I247))</f>
        <v>EFUP Gnome (Extrodinary Fantasical Ultra Pretty Gnome)</v>
      </c>
      <c r="K247" cm="1">
        <f t="array" aca="1" ref="K247" ca="1">IF(AND($H247=$H246, CD246=""), AN246, INDEX(Monsters[Health], $I247))</f>
        <v>4.5</v>
      </c>
      <c r="L247" cm="1">
        <f t="array" aca="1" ref="L247" ca="1">IF(AND($H247=$H246, $CD246=""), AO246, INDEX(Monsters[Stamina], $I247))</f>
        <v>90</v>
      </c>
      <c r="M247" s="18" cm="1">
        <f t="array" aca="1" ref="M247" ca="1">IF(AND($H247=$H246, $CD246=""), AP246, INDEX(Monsters[Attack], $I247))</f>
        <v>80</v>
      </c>
      <c r="N247" s="18" cm="1">
        <f t="array" aca="1" ref="N247" ca="1">IF(AND($H247=$H246, $CD246=""), AQ246, INDEX(Monsters[Defense], $I247))</f>
        <v>86</v>
      </c>
      <c r="O247" s="18" cm="1">
        <f t="array" aca="1" ref="O247" ca="1">IF(AND($H247=$H246, $CD246=""), AR246, INDEX(Monsters[Luck], $I247))</f>
        <v>90</v>
      </c>
      <c r="P247" cm="1">
        <f t="array" aca="1" ref="P247" ca="1">IF(I247=I246, P246, MATCH(INDEX(Monsters[Element], I247), Elements, 0))</f>
        <v>2</v>
      </c>
      <c r="Q247" s="4" cm="1">
        <f t="array" aca="1" ref="Q247" ca="1">INDEX(Monsters[Chance to Use 2], I247)</f>
        <v>0.8</v>
      </c>
      <c r="R247" cm="1">
        <f t="array" aca="1" ref="R247" ca="1">INDEX(Monsters[Ability 1 ID], I247)</f>
        <v>14</v>
      </c>
      <c r="S247" cm="1">
        <f t="array" aca="1" ref="S247" ca="1">INDEX(Monsters[Ability 2 ID], I247)</f>
        <v>11</v>
      </c>
      <c r="T247" cm="1">
        <f t="array" aca="1" ref="T247" ca="1">INDEX(Abilities[Stamina Cost], R247)</f>
        <v>20</v>
      </c>
      <c r="U247" cm="1">
        <f t="array" aca="1" ref="U247" ca="1">INDEX(Abilities[Stamina Cost], S247)</f>
        <v>10</v>
      </c>
      <c r="V247">
        <f t="shared" ca="1" si="134"/>
        <v>2</v>
      </c>
      <c r="W247">
        <f t="shared" ca="1" si="135"/>
        <v>10</v>
      </c>
      <c r="X247">
        <f t="shared" ca="1" si="136"/>
        <v>20</v>
      </c>
      <c r="Y247">
        <f t="shared" ca="1" si="137"/>
        <v>2</v>
      </c>
      <c r="Z247">
        <f t="shared" ca="1" si="138"/>
        <v>11</v>
      </c>
      <c r="AA247" s="18" cm="1">
        <f t="array" aca="1" ref="AA247" ca="1">INDEX(Abilities[Element ID], $Z247)</f>
        <v>2</v>
      </c>
      <c r="AB247" s="18" cm="1">
        <f t="array" aca="1" ref="AB247" ca="1">INDEX(Abilities[Stamina Cost], $Z247)</f>
        <v>10</v>
      </c>
      <c r="AC247" s="18" cm="1">
        <f t="array" aca="1" ref="AC247" ca="1">INDEX(Abilities[Min Damage], $Z247)</f>
        <v>10</v>
      </c>
      <c r="AD247" s="18" cm="1">
        <f t="array" aca="1" ref="AD247" ca="1">INDEX(Abilities[Max Damage], $Z247)</f>
        <v>22</v>
      </c>
      <c r="AE247" s="14">
        <f t="shared" ca="1" si="139"/>
        <v>9.3165854392605176</v>
      </c>
      <c r="AF247" t="str" cm="1">
        <f t="array" aca="1" ref="AF247" ca="1">INDEX(Abilities[Special Effect], Z247)</f>
        <v>Vampire</v>
      </c>
      <c r="AG247" t="b" cm="1">
        <f t="array" aca="1" ref="AG247" ca="1">RAND() &lt;INDEX(Abilities[Effect Chance], Z247)*O247/100</f>
        <v>0</v>
      </c>
      <c r="AH247" t="str">
        <f t="shared" ca="1" si="140"/>
        <v/>
      </c>
      <c r="AI247" s="14">
        <f t="shared" ca="1" si="141"/>
        <v>9.3165854392605176</v>
      </c>
      <c r="AJ247" t="b">
        <f t="shared" ca="1" si="142"/>
        <v>1</v>
      </c>
      <c r="AK247" t="b">
        <f ca="1">AND(AJ247, H247=COUNTA(Parties[Player Party]))</f>
        <v>0</v>
      </c>
      <c r="AL247" s="14" cm="1">
        <f t="array" aca="1" ref="AL247" ca="1">INDEX(ElementMultiplier, BL247, P247)*100/N247</f>
        <v>1.1627906976744187</v>
      </c>
      <c r="AM247" s="14">
        <f t="shared" ca="1" si="100"/>
        <v>12</v>
      </c>
      <c r="AN247" s="18">
        <f t="shared" ca="1" si="113"/>
        <v>0</v>
      </c>
      <c r="AO247" s="18">
        <f t="shared" ca="1" si="143"/>
        <v>80</v>
      </c>
      <c r="AP247" s="18">
        <f t="shared" ca="1" si="144"/>
        <v>80</v>
      </c>
      <c r="AQ247" s="18">
        <f t="shared" ca="1" si="145"/>
        <v>77</v>
      </c>
      <c r="AR247" s="18">
        <f t="shared" ca="1" si="146"/>
        <v>90</v>
      </c>
      <c r="AS247">
        <f t="shared" ca="1" si="147"/>
        <v>2</v>
      </c>
      <c r="AT247" cm="1">
        <f t="array" aca="1" ref="AT247" ca="1">IF(AS247=AS246, AT246, INDEX(Parties[Opponent ID], AS247))</f>
        <v>1</v>
      </c>
      <c r="AU247" t="str" cm="1">
        <f t="array" aca="1" ref="AU247" ca="1">IF(AT247=AT246,AU246, INDEX(Monsters[Name], AT247))</f>
        <v>Gnives</v>
      </c>
      <c r="AV247" cm="1">
        <f t="array" aca="1" ref="AV247" ca="1">IF(AND($AS247=$AS246, $CD246=""), BY246, INDEX(Monsters[Health], $AT247))</f>
        <v>31</v>
      </c>
      <c r="AW247" cm="1">
        <f t="array" aca="1" ref="AW247" ca="1">IF(AND($AS247=$AS246, $CD246=""), BZ246, INDEX(Monsters[Stamina], $AT247))</f>
        <v>67</v>
      </c>
      <c r="AX247" s="18" cm="1">
        <f t="array" aca="1" ref="AX247" ca="1">IF(AND($AS247=$AS246, $CD246=""), CA246, INDEX(Monsters[Attack], $AT247))</f>
        <v>105</v>
      </c>
      <c r="AY247" s="18" cm="1">
        <f t="array" aca="1" ref="AY247" ca="1">IF(AND($AS247=$AS246, $CD246=""), CB246, INDEX(Monsters[Defense], $AT247))</f>
        <v>100</v>
      </c>
      <c r="AZ247" s="18" cm="1">
        <f t="array" aca="1" ref="AZ247" ca="1">IF(AND($AS247=$AS246, $CD246=""), CC246, INDEX(Monsters[Luck], $AT247))</f>
        <v>100</v>
      </c>
      <c r="BA247" cm="1">
        <f t="array" aca="1" ref="BA247" ca="1">IF(AT247=AT246, BA246, MATCH(INDEX(Monsters[Element], AT247), Elements, 0))</f>
        <v>1</v>
      </c>
      <c r="BB247" s="4" cm="1">
        <f t="array" aca="1" ref="BB247" ca="1">INDEX(Monsters[Chance to Use 2], AT247)</f>
        <v>0.65</v>
      </c>
      <c r="BC247" cm="1">
        <f t="array" aca="1" ref="BC247" ca="1">INDEX(Monsters[Ability 1 ID], AT247)</f>
        <v>18</v>
      </c>
      <c r="BD247" cm="1">
        <f t="array" aca="1" ref="BD247" ca="1">INDEX(Monsters[Ability 2 ID], AT247)</f>
        <v>2</v>
      </c>
      <c r="BE247" cm="1">
        <f t="array" aca="1" ref="BE247" ca="1">INDEX(Abilities[Stamina Cost], BC247)</f>
        <v>25</v>
      </c>
      <c r="BF247" cm="1">
        <f t="array" aca="1" ref="BF247" ca="1">INDEX(Abilities[Stamina Cost], BD247)</f>
        <v>3</v>
      </c>
      <c r="BG247">
        <f t="shared" ca="1" si="148"/>
        <v>2</v>
      </c>
      <c r="BH247">
        <f t="shared" ca="1" si="149"/>
        <v>3</v>
      </c>
      <c r="BI247">
        <f t="shared" ca="1" si="150"/>
        <v>25</v>
      </c>
      <c r="BJ247">
        <f t="shared" ca="1" si="151"/>
        <v>2</v>
      </c>
      <c r="BK247">
        <f t="shared" ca="1" si="152"/>
        <v>2</v>
      </c>
      <c r="BL247" s="18" cm="1">
        <f t="array" aca="1" ref="BL247" ca="1">INDEX(Abilities[Element ID], $BK247)</f>
        <v>1</v>
      </c>
      <c r="BM247" s="18" cm="1">
        <f t="array" aca="1" ref="BM247" ca="1">INDEX(Abilities[Stamina Cost], $BK247)</f>
        <v>3</v>
      </c>
      <c r="BN247" s="18" cm="1">
        <f t="array" aca="1" ref="BN247" ca="1">INDEX(Abilities[Min Damage], $BK247)</f>
        <v>8</v>
      </c>
      <c r="BO247" s="18" cm="1">
        <f t="array" aca="1" ref="BO247" ca="1">INDEX(Abilities[Max Damage], $BK247)</f>
        <v>13</v>
      </c>
      <c r="BP247" s="14">
        <f t="shared" ca="1" si="153"/>
        <v>11.704589179876951</v>
      </c>
      <c r="BQ247" t="str" cm="1">
        <f t="array" aca="1" ref="BQ247" ca="1">INDEX(Abilities[Special Effect], BK247)</f>
        <v>Sunder</v>
      </c>
      <c r="BR247" t="b" cm="1">
        <f t="array" aca="1" ref="BR247" ca="1">RAND() &lt;INDEX(Abilities[Effect Chance], BK247)*AZ247/100</f>
        <v>1</v>
      </c>
      <c r="BS247" t="str">
        <f t="shared" ca="1" si="154"/>
        <v>Sunder</v>
      </c>
      <c r="BT247" s="14">
        <f t="shared" ca="1" si="155"/>
        <v>11.704589179876951</v>
      </c>
      <c r="BU247" t="b">
        <f t="shared" ca="1" si="156"/>
        <v>0</v>
      </c>
      <c r="BV247" t="b">
        <f ca="1">AND(BU247, AS247=COUNTA(Parties[Opponent Party]))</f>
        <v>0</v>
      </c>
      <c r="BW247" s="14" cm="1">
        <f t="array" aca="1" ref="BW247" ca="1">INDEX(ElementMultiplier, AA247, BA247)*100/AY247</f>
        <v>1</v>
      </c>
      <c r="BX247" s="18">
        <f t="shared" ca="1" si="101"/>
        <v>9</v>
      </c>
      <c r="BY247" s="18">
        <f t="shared" ca="1" si="102"/>
        <v>22</v>
      </c>
      <c r="BZ247" s="18">
        <f t="shared" ca="1" si="157"/>
        <v>64</v>
      </c>
      <c r="CA247" s="18">
        <f t="shared" ca="1" si="158"/>
        <v>105</v>
      </c>
      <c r="CB247" s="18">
        <f t="shared" ca="1" si="159"/>
        <v>100</v>
      </c>
      <c r="CC247" s="18">
        <f t="shared" ca="1" si="160"/>
        <v>100</v>
      </c>
      <c r="CD247" t="str">
        <f t="shared" ca="1" si="161"/>
        <v/>
      </c>
    </row>
    <row r="248" spans="8:82" x14ac:dyDescent="0.25">
      <c r="H248">
        <f t="shared" ca="1" si="133"/>
        <v>3</v>
      </c>
      <c r="I248" cm="1">
        <f t="array" aca="1" ref="I248" ca="1">IF(H248=H247, I247, INDEX(Parties[Player ID], H248))</f>
        <v>3</v>
      </c>
      <c r="J248" t="str" cm="1">
        <f t="array" aca="1" ref="J248" ca="1">IF(I248=I247,J247, INDEX(Monsters[Name], I248))</f>
        <v>Joe Gnome</v>
      </c>
      <c r="K248" cm="1">
        <f t="array" aca="1" ref="K248" ca="1">IF(AND($H248=$H247, CD247=""), AN247, INDEX(Monsters[Health], $I248))</f>
        <v>60</v>
      </c>
      <c r="L248" cm="1">
        <f t="array" aca="1" ref="L248" ca="1">IF(AND($H248=$H247, $CD247=""), AO247, INDEX(Monsters[Stamina], $I248))</f>
        <v>260</v>
      </c>
      <c r="M248" s="18" cm="1">
        <f t="array" aca="1" ref="M248" ca="1">IF(AND($H248=$H247, $CD247=""), AP247, INDEX(Monsters[Attack], $I248))</f>
        <v>100</v>
      </c>
      <c r="N248" s="18" cm="1">
        <f t="array" aca="1" ref="N248" ca="1">IF(AND($H248=$H247, $CD247=""), AQ247, INDEX(Monsters[Defense], $I248))</f>
        <v>110</v>
      </c>
      <c r="O248" s="18" cm="1">
        <f t="array" aca="1" ref="O248" ca="1">IF(AND($H248=$H247, $CD247=""), AR247, INDEX(Monsters[Luck], $I248))</f>
        <v>300</v>
      </c>
      <c r="P248" cm="1">
        <f t="array" aca="1" ref="P248" ca="1">IF(I248=I247, P247, MATCH(INDEX(Monsters[Element], I248), Elements, 0))</f>
        <v>1</v>
      </c>
      <c r="Q248" s="4" cm="1">
        <f t="array" aca="1" ref="Q248" ca="1">INDEX(Monsters[Chance to Use 2], I248)</f>
        <v>0.7</v>
      </c>
      <c r="R248" cm="1">
        <f t="array" aca="1" ref="R248" ca="1">INDEX(Monsters[Ability 1 ID], I248)</f>
        <v>5</v>
      </c>
      <c r="S248" cm="1">
        <f t="array" aca="1" ref="S248" ca="1">INDEX(Monsters[Ability 2 ID], I248)</f>
        <v>6</v>
      </c>
      <c r="T248" cm="1">
        <f t="array" aca="1" ref="T248" ca="1">INDEX(Abilities[Stamina Cost], R248)</f>
        <v>2</v>
      </c>
      <c r="U248" cm="1">
        <f t="array" aca="1" ref="U248" ca="1">INDEX(Abilities[Stamina Cost], S248)</f>
        <v>55</v>
      </c>
      <c r="V248">
        <f t="shared" ca="1" si="134"/>
        <v>1</v>
      </c>
      <c r="W248">
        <f t="shared" ca="1" si="135"/>
        <v>2</v>
      </c>
      <c r="X248">
        <f t="shared" ca="1" si="136"/>
        <v>55</v>
      </c>
      <c r="Y248">
        <f t="shared" ca="1" si="137"/>
        <v>2</v>
      </c>
      <c r="Z248">
        <f t="shared" ca="1" si="138"/>
        <v>6</v>
      </c>
      <c r="AA248" s="18" cm="1">
        <f t="array" aca="1" ref="AA248" ca="1">INDEX(Abilities[Element ID], $Z248)</f>
        <v>5</v>
      </c>
      <c r="AB248" s="18" cm="1">
        <f t="array" aca="1" ref="AB248" ca="1">INDEX(Abilities[Stamina Cost], $Z248)</f>
        <v>55</v>
      </c>
      <c r="AC248" s="18" cm="1">
        <f t="array" aca="1" ref="AC248" ca="1">INDEX(Abilities[Min Damage], $Z248)</f>
        <v>4</v>
      </c>
      <c r="AD248" s="18" cm="1">
        <f t="array" aca="1" ref="AD248" ca="1">INDEX(Abilities[Max Damage], $Z248)</f>
        <v>8</v>
      </c>
      <c r="AE248" s="14">
        <f t="shared" ca="1" si="139"/>
        <v>6.2272026436973302</v>
      </c>
      <c r="AF248" t="str" cm="1">
        <f t="array" aca="1" ref="AF248" ca="1">INDEX(Abilities[Special Effect], Z248)</f>
        <v>Fortify</v>
      </c>
      <c r="AG248" t="b" cm="1">
        <f t="array" aca="1" ref="AG248" ca="1">RAND() &lt;INDEX(Abilities[Effect Chance], Z248)*O248/100</f>
        <v>1</v>
      </c>
      <c r="AH248" t="str">
        <f t="shared" ca="1" si="140"/>
        <v>Fortify</v>
      </c>
      <c r="AI248" s="14">
        <f t="shared" ca="1" si="141"/>
        <v>6.2272026436973302</v>
      </c>
      <c r="AJ248" t="b">
        <f t="shared" ca="1" si="142"/>
        <v>0</v>
      </c>
      <c r="AK248" t="b">
        <f ca="1">AND(AJ248, H248=COUNTA(Parties[Player Party]))</f>
        <v>0</v>
      </c>
      <c r="AL248" s="14" cm="1">
        <f t="array" aca="1" ref="AL248" ca="1">INDEX(ElementMultiplier, BL248, P248)*100/N248</f>
        <v>0.90909090909090906</v>
      </c>
      <c r="AM248" s="14">
        <f t="shared" ca="1" si="100"/>
        <v>31</v>
      </c>
      <c r="AN248" s="18">
        <f t="shared" ca="1" si="113"/>
        <v>29</v>
      </c>
      <c r="AO248" s="18">
        <f t="shared" ca="1" si="143"/>
        <v>205</v>
      </c>
      <c r="AP248" s="18">
        <f t="shared" ca="1" si="144"/>
        <v>100</v>
      </c>
      <c r="AQ248" s="18">
        <f t="shared" ca="1" si="145"/>
        <v>121</v>
      </c>
      <c r="AR248" s="18">
        <f t="shared" ca="1" si="146"/>
        <v>270</v>
      </c>
      <c r="AS248">
        <f t="shared" ca="1" si="147"/>
        <v>2</v>
      </c>
      <c r="AT248" cm="1">
        <f t="array" aca="1" ref="AT248" ca="1">IF(AS248=AS247, AT247, INDEX(Parties[Opponent ID], AS248))</f>
        <v>1</v>
      </c>
      <c r="AU248" t="str" cm="1">
        <f t="array" aca="1" ref="AU248" ca="1">IF(AT248=AT247,AU247, INDEX(Monsters[Name], AT248))</f>
        <v>Gnives</v>
      </c>
      <c r="AV248" cm="1">
        <f t="array" aca="1" ref="AV248" ca="1">IF(AND($AS248=$AS247, $CD247=""), BY247, INDEX(Monsters[Health], $AT248))</f>
        <v>22</v>
      </c>
      <c r="AW248" cm="1">
        <f t="array" aca="1" ref="AW248" ca="1">IF(AND($AS248=$AS247, $CD247=""), BZ247, INDEX(Monsters[Stamina], $AT248))</f>
        <v>64</v>
      </c>
      <c r="AX248" s="18" cm="1">
        <f t="array" aca="1" ref="AX248" ca="1">IF(AND($AS248=$AS247, $CD247=""), CA247, INDEX(Monsters[Attack], $AT248))</f>
        <v>105</v>
      </c>
      <c r="AY248" s="18" cm="1">
        <f t="array" aca="1" ref="AY248" ca="1">IF(AND($AS248=$AS247, $CD247=""), CB247, INDEX(Monsters[Defense], $AT248))</f>
        <v>100</v>
      </c>
      <c r="AZ248" s="18" cm="1">
        <f t="array" aca="1" ref="AZ248" ca="1">IF(AND($AS248=$AS247, $CD247=""), CC247, INDEX(Monsters[Luck], $AT248))</f>
        <v>100</v>
      </c>
      <c r="BA248" cm="1">
        <f t="array" aca="1" ref="BA248" ca="1">IF(AT248=AT247, BA247, MATCH(INDEX(Monsters[Element], AT248), Elements, 0))</f>
        <v>1</v>
      </c>
      <c r="BB248" s="4" cm="1">
        <f t="array" aca="1" ref="BB248" ca="1">INDEX(Monsters[Chance to Use 2], AT248)</f>
        <v>0.65</v>
      </c>
      <c r="BC248" cm="1">
        <f t="array" aca="1" ref="BC248" ca="1">INDEX(Monsters[Ability 1 ID], AT248)</f>
        <v>18</v>
      </c>
      <c r="BD248" cm="1">
        <f t="array" aca="1" ref="BD248" ca="1">INDEX(Monsters[Ability 2 ID], AT248)</f>
        <v>2</v>
      </c>
      <c r="BE248" cm="1">
        <f t="array" aca="1" ref="BE248" ca="1">INDEX(Abilities[Stamina Cost], BC248)</f>
        <v>25</v>
      </c>
      <c r="BF248" cm="1">
        <f t="array" aca="1" ref="BF248" ca="1">INDEX(Abilities[Stamina Cost], BD248)</f>
        <v>3</v>
      </c>
      <c r="BG248">
        <f t="shared" ca="1" si="148"/>
        <v>2</v>
      </c>
      <c r="BH248">
        <f t="shared" ca="1" si="149"/>
        <v>3</v>
      </c>
      <c r="BI248">
        <f t="shared" ca="1" si="150"/>
        <v>25</v>
      </c>
      <c r="BJ248">
        <f t="shared" ca="1" si="151"/>
        <v>1</v>
      </c>
      <c r="BK248">
        <f t="shared" ca="1" si="152"/>
        <v>18</v>
      </c>
      <c r="BL248" s="18" cm="1">
        <f t="array" aca="1" ref="BL248" ca="1">INDEX(Abilities[Element ID], $BK248)</f>
        <v>1</v>
      </c>
      <c r="BM248" s="18" cm="1">
        <f t="array" aca="1" ref="BM248" ca="1">INDEX(Abilities[Stamina Cost], $BK248)</f>
        <v>25</v>
      </c>
      <c r="BN248" s="18" cm="1">
        <f t="array" aca="1" ref="BN248" ca="1">INDEX(Abilities[Min Damage], $BK248)</f>
        <v>22</v>
      </c>
      <c r="BO248" s="18" cm="1">
        <f t="array" aca="1" ref="BO248" ca="1">INDEX(Abilities[Max Damage], $BK248)</f>
        <v>36</v>
      </c>
      <c r="BP248" s="14">
        <f t="shared" ca="1" si="153"/>
        <v>30.856833483541756</v>
      </c>
      <c r="BQ248" t="str" cm="1">
        <f t="array" aca="1" ref="BQ248" ca="1">INDEX(Abilities[Special Effect], BK248)</f>
        <v>Unlucky</v>
      </c>
      <c r="BR248" t="b" cm="1">
        <f t="array" aca="1" ref="BR248" ca="1">RAND() &lt;INDEX(Abilities[Effect Chance], BK248)*AZ248/100</f>
        <v>1</v>
      </c>
      <c r="BS248" t="str">
        <f t="shared" ca="1" si="154"/>
        <v>Unlucky</v>
      </c>
      <c r="BT248" s="14">
        <f t="shared" ca="1" si="155"/>
        <v>30.856833483541756</v>
      </c>
      <c r="BU248" t="b">
        <f t="shared" ca="1" si="156"/>
        <v>0</v>
      </c>
      <c r="BV248" t="b">
        <f ca="1">AND(BU248, AS248=COUNTA(Parties[Opponent Party]))</f>
        <v>0</v>
      </c>
      <c r="BW248" s="14" cm="1">
        <f t="array" aca="1" ref="BW248" ca="1">INDEX(ElementMultiplier, AA248, BA248)*100/AY248</f>
        <v>1</v>
      </c>
      <c r="BX248" s="18">
        <f t="shared" ca="1" si="101"/>
        <v>6</v>
      </c>
      <c r="BY248" s="18">
        <f t="shared" ca="1" si="102"/>
        <v>16</v>
      </c>
      <c r="BZ248" s="18">
        <f t="shared" ca="1" si="157"/>
        <v>39</v>
      </c>
      <c r="CA248" s="18">
        <f t="shared" ca="1" si="158"/>
        <v>105</v>
      </c>
      <c r="CB248" s="18">
        <f t="shared" ca="1" si="159"/>
        <v>100</v>
      </c>
      <c r="CC248" s="18">
        <f t="shared" ca="1" si="160"/>
        <v>100</v>
      </c>
      <c r="CD248" t="str">
        <f t="shared" ca="1" si="161"/>
        <v/>
      </c>
    </row>
    <row r="249" spans="8:82" x14ac:dyDescent="0.25">
      <c r="H249">
        <f t="shared" ca="1" si="133"/>
        <v>3</v>
      </c>
      <c r="I249" cm="1">
        <f t="array" aca="1" ref="I249" ca="1">IF(H249=H248, I248, INDEX(Parties[Player ID], H249))</f>
        <v>3</v>
      </c>
      <c r="J249" t="str" cm="1">
        <f t="array" aca="1" ref="J249" ca="1">IF(I249=I248,J248, INDEX(Monsters[Name], I249))</f>
        <v>Joe Gnome</v>
      </c>
      <c r="K249" cm="1">
        <f t="array" aca="1" ref="K249" ca="1">IF(AND($H249=$H248, CD248=""), AN248, INDEX(Monsters[Health], $I249))</f>
        <v>29</v>
      </c>
      <c r="L249" cm="1">
        <f t="array" aca="1" ref="L249" ca="1">IF(AND($H249=$H248, $CD248=""), AO248, INDEX(Monsters[Stamina], $I249))</f>
        <v>205</v>
      </c>
      <c r="M249" s="18" cm="1">
        <f t="array" aca="1" ref="M249" ca="1">IF(AND($H249=$H248, $CD248=""), AP248, INDEX(Monsters[Attack], $I249))</f>
        <v>100</v>
      </c>
      <c r="N249" s="18" cm="1">
        <f t="array" aca="1" ref="N249" ca="1">IF(AND($H249=$H248, $CD248=""), AQ248, INDEX(Monsters[Defense], $I249))</f>
        <v>121</v>
      </c>
      <c r="O249" s="18" cm="1">
        <f t="array" aca="1" ref="O249" ca="1">IF(AND($H249=$H248, $CD248=""), AR248, INDEX(Monsters[Luck], $I249))</f>
        <v>270</v>
      </c>
      <c r="P249" cm="1">
        <f t="array" aca="1" ref="P249" ca="1">IF(I249=I248, P248, MATCH(INDEX(Monsters[Element], I249), Elements, 0))</f>
        <v>1</v>
      </c>
      <c r="Q249" s="4" cm="1">
        <f t="array" aca="1" ref="Q249" ca="1">INDEX(Monsters[Chance to Use 2], I249)</f>
        <v>0.7</v>
      </c>
      <c r="R249" cm="1">
        <f t="array" aca="1" ref="R249" ca="1">INDEX(Monsters[Ability 1 ID], I249)</f>
        <v>5</v>
      </c>
      <c r="S249" cm="1">
        <f t="array" aca="1" ref="S249" ca="1">INDEX(Monsters[Ability 2 ID], I249)</f>
        <v>6</v>
      </c>
      <c r="T249" cm="1">
        <f t="array" aca="1" ref="T249" ca="1">INDEX(Abilities[Stamina Cost], R249)</f>
        <v>2</v>
      </c>
      <c r="U249" cm="1">
        <f t="array" aca="1" ref="U249" ca="1">INDEX(Abilities[Stamina Cost], S249)</f>
        <v>55</v>
      </c>
      <c r="V249">
        <f t="shared" ca="1" si="134"/>
        <v>1</v>
      </c>
      <c r="W249">
        <f t="shared" ca="1" si="135"/>
        <v>2</v>
      </c>
      <c r="X249">
        <f t="shared" ca="1" si="136"/>
        <v>55</v>
      </c>
      <c r="Y249">
        <f t="shared" ca="1" si="137"/>
        <v>1</v>
      </c>
      <c r="Z249">
        <f t="shared" ca="1" si="138"/>
        <v>5</v>
      </c>
      <c r="AA249" s="18" cm="1">
        <f t="array" aca="1" ref="AA249" ca="1">INDEX(Abilities[Element ID], $Z249)</f>
        <v>5</v>
      </c>
      <c r="AB249" s="18" cm="1">
        <f t="array" aca="1" ref="AB249" ca="1">INDEX(Abilities[Stamina Cost], $Z249)</f>
        <v>2</v>
      </c>
      <c r="AC249" s="18" cm="1">
        <f t="array" aca="1" ref="AC249" ca="1">INDEX(Abilities[Min Damage], $Z249)</f>
        <v>16</v>
      </c>
      <c r="AD249" s="18" cm="1">
        <f t="array" aca="1" ref="AD249" ca="1">INDEX(Abilities[Max Damage], $Z249)</f>
        <v>22</v>
      </c>
      <c r="AE249" s="14">
        <f t="shared" ca="1" si="139"/>
        <v>20.937419145704709</v>
      </c>
      <c r="AF249" t="str" cm="1">
        <f t="array" aca="1" ref="AF249" ca="1">INDEX(Abilities[Special Effect], Z249)</f>
        <v>Vampire</v>
      </c>
      <c r="AG249" t="b" cm="1">
        <f t="array" aca="1" ref="AG249" ca="1">RAND() &lt;INDEX(Abilities[Effect Chance], Z249)*O249/100</f>
        <v>1</v>
      </c>
      <c r="AH249" t="str">
        <f t="shared" ca="1" si="140"/>
        <v>Vampire</v>
      </c>
      <c r="AI249" s="14">
        <f t="shared" ca="1" si="141"/>
        <v>20.937419145704709</v>
      </c>
      <c r="AJ249" t="b">
        <f t="shared" ca="1" si="142"/>
        <v>0</v>
      </c>
      <c r="AK249" t="b">
        <f ca="1">AND(AJ249, H249=COUNTA(Parties[Player Party]))</f>
        <v>0</v>
      </c>
      <c r="AL249" s="14" cm="1">
        <f t="array" aca="1" ref="AL249" ca="1">INDEX(ElementMultiplier, BL249, P249)*100/N249</f>
        <v>0.82644628099173556</v>
      </c>
      <c r="AM249" s="14">
        <f t="shared" ca="1" si="100"/>
        <v>11</v>
      </c>
      <c r="AN249" s="18">
        <f t="shared" ca="1" si="113"/>
        <v>28.5</v>
      </c>
      <c r="AO249" s="18">
        <f t="shared" ca="1" si="143"/>
        <v>203</v>
      </c>
      <c r="AP249" s="18">
        <f t="shared" ca="1" si="144"/>
        <v>100</v>
      </c>
      <c r="AQ249" s="18">
        <f t="shared" ca="1" si="145"/>
        <v>109</v>
      </c>
      <c r="AR249" s="18">
        <f t="shared" ca="1" si="146"/>
        <v>270</v>
      </c>
      <c r="AS249">
        <f t="shared" ca="1" si="147"/>
        <v>2</v>
      </c>
      <c r="AT249" cm="1">
        <f t="array" aca="1" ref="AT249" ca="1">IF(AS249=AS248, AT248, INDEX(Parties[Opponent ID], AS249))</f>
        <v>1</v>
      </c>
      <c r="AU249" t="str" cm="1">
        <f t="array" aca="1" ref="AU249" ca="1">IF(AT249=AT248,AU248, INDEX(Monsters[Name], AT249))</f>
        <v>Gnives</v>
      </c>
      <c r="AV249" cm="1">
        <f t="array" aca="1" ref="AV249" ca="1">IF(AND($AS249=$AS248, $CD248=""), BY248, INDEX(Monsters[Health], $AT249))</f>
        <v>16</v>
      </c>
      <c r="AW249" cm="1">
        <f t="array" aca="1" ref="AW249" ca="1">IF(AND($AS249=$AS248, $CD248=""), BZ248, INDEX(Monsters[Stamina], $AT249))</f>
        <v>39</v>
      </c>
      <c r="AX249" s="18" cm="1">
        <f t="array" aca="1" ref="AX249" ca="1">IF(AND($AS249=$AS248, $CD248=""), CA248, INDEX(Monsters[Attack], $AT249))</f>
        <v>105</v>
      </c>
      <c r="AY249" s="18" cm="1">
        <f t="array" aca="1" ref="AY249" ca="1">IF(AND($AS249=$AS248, $CD248=""), CB248, INDEX(Monsters[Defense], $AT249))</f>
        <v>100</v>
      </c>
      <c r="AZ249" s="18" cm="1">
        <f t="array" aca="1" ref="AZ249" ca="1">IF(AND($AS249=$AS248, $CD248=""), CC248, INDEX(Monsters[Luck], $AT249))</f>
        <v>100</v>
      </c>
      <c r="BA249" cm="1">
        <f t="array" aca="1" ref="BA249" ca="1">IF(AT249=AT248, BA248, MATCH(INDEX(Monsters[Element], AT249), Elements, 0))</f>
        <v>1</v>
      </c>
      <c r="BB249" s="4" cm="1">
        <f t="array" aca="1" ref="BB249" ca="1">INDEX(Monsters[Chance to Use 2], AT249)</f>
        <v>0.65</v>
      </c>
      <c r="BC249" cm="1">
        <f t="array" aca="1" ref="BC249" ca="1">INDEX(Monsters[Ability 1 ID], AT249)</f>
        <v>18</v>
      </c>
      <c r="BD249" cm="1">
        <f t="array" aca="1" ref="BD249" ca="1">INDEX(Monsters[Ability 2 ID], AT249)</f>
        <v>2</v>
      </c>
      <c r="BE249" cm="1">
        <f t="array" aca="1" ref="BE249" ca="1">INDEX(Abilities[Stamina Cost], BC249)</f>
        <v>25</v>
      </c>
      <c r="BF249" cm="1">
        <f t="array" aca="1" ref="BF249" ca="1">INDEX(Abilities[Stamina Cost], BD249)</f>
        <v>3</v>
      </c>
      <c r="BG249">
        <f t="shared" ca="1" si="148"/>
        <v>2</v>
      </c>
      <c r="BH249">
        <f t="shared" ca="1" si="149"/>
        <v>3</v>
      </c>
      <c r="BI249">
        <f t="shared" ca="1" si="150"/>
        <v>25</v>
      </c>
      <c r="BJ249">
        <f t="shared" ca="1" si="151"/>
        <v>2</v>
      </c>
      <c r="BK249">
        <f t="shared" ca="1" si="152"/>
        <v>2</v>
      </c>
      <c r="BL249" s="18" cm="1">
        <f t="array" aca="1" ref="BL249" ca="1">INDEX(Abilities[Element ID], $BK249)</f>
        <v>1</v>
      </c>
      <c r="BM249" s="18" cm="1">
        <f t="array" aca="1" ref="BM249" ca="1">INDEX(Abilities[Stamina Cost], $BK249)</f>
        <v>3</v>
      </c>
      <c r="BN249" s="18" cm="1">
        <f t="array" aca="1" ref="BN249" ca="1">INDEX(Abilities[Min Damage], $BK249)</f>
        <v>8</v>
      </c>
      <c r="BO249" s="18" cm="1">
        <f t="array" aca="1" ref="BO249" ca="1">INDEX(Abilities[Max Damage], $BK249)</f>
        <v>13</v>
      </c>
      <c r="BP249" s="14">
        <f t="shared" ca="1" si="153"/>
        <v>10.528134448547574</v>
      </c>
      <c r="BQ249" t="str" cm="1">
        <f t="array" aca="1" ref="BQ249" ca="1">INDEX(Abilities[Special Effect], BK249)</f>
        <v>Sunder</v>
      </c>
      <c r="BR249" t="b" cm="1">
        <f t="array" aca="1" ref="BR249" ca="1">RAND() &lt;INDEX(Abilities[Effect Chance], BK249)*AZ249/100</f>
        <v>1</v>
      </c>
      <c r="BS249" t="str">
        <f t="shared" ca="1" si="154"/>
        <v>Sunder</v>
      </c>
      <c r="BT249" s="14">
        <f t="shared" ca="1" si="155"/>
        <v>10.528134448547574</v>
      </c>
      <c r="BU249" t="b">
        <f t="shared" ca="1" si="156"/>
        <v>1</v>
      </c>
      <c r="BV249" t="b">
        <f ca="1">AND(BU249, AS249=COUNTA(Parties[Opponent Party]))</f>
        <v>0</v>
      </c>
      <c r="BW249" s="14" cm="1">
        <f t="array" aca="1" ref="BW249" ca="1">INDEX(ElementMultiplier, AA249, BA249)*100/AY249</f>
        <v>1</v>
      </c>
      <c r="BX249" s="18">
        <f t="shared" ca="1" si="101"/>
        <v>21</v>
      </c>
      <c r="BY249" s="18">
        <f t="shared" ca="1" si="102"/>
        <v>0</v>
      </c>
      <c r="BZ249" s="18">
        <f t="shared" ca="1" si="157"/>
        <v>36</v>
      </c>
      <c r="CA249" s="18">
        <f t="shared" ca="1" si="158"/>
        <v>105</v>
      </c>
      <c r="CB249" s="18">
        <f t="shared" ca="1" si="159"/>
        <v>100</v>
      </c>
      <c r="CC249" s="18">
        <f t="shared" ca="1" si="160"/>
        <v>100</v>
      </c>
      <c r="CD249" t="str">
        <f t="shared" ca="1" si="161"/>
        <v/>
      </c>
    </row>
    <row r="250" spans="8:82" x14ac:dyDescent="0.25">
      <c r="H250">
        <f t="shared" ca="1" si="133"/>
        <v>3</v>
      </c>
      <c r="I250" cm="1">
        <f t="array" aca="1" ref="I250" ca="1">IF(H250=H249, I249, INDEX(Parties[Player ID], H250))</f>
        <v>3</v>
      </c>
      <c r="J250" t="str" cm="1">
        <f t="array" aca="1" ref="J250" ca="1">IF(I250=I249,J249, INDEX(Monsters[Name], I250))</f>
        <v>Joe Gnome</v>
      </c>
      <c r="K250" cm="1">
        <f t="array" aca="1" ref="K250" ca="1">IF(AND($H250=$H249, CD249=""), AN249, INDEX(Monsters[Health], $I250))</f>
        <v>28.5</v>
      </c>
      <c r="L250" cm="1">
        <f t="array" aca="1" ref="L250" ca="1">IF(AND($H250=$H249, $CD249=""), AO249, INDEX(Monsters[Stamina], $I250))</f>
        <v>203</v>
      </c>
      <c r="M250" s="18" cm="1">
        <f t="array" aca="1" ref="M250" ca="1">IF(AND($H250=$H249, $CD249=""), AP249, INDEX(Monsters[Attack], $I250))</f>
        <v>100</v>
      </c>
      <c r="N250" s="18" cm="1">
        <f t="array" aca="1" ref="N250" ca="1">IF(AND($H250=$H249, $CD249=""), AQ249, INDEX(Monsters[Defense], $I250))</f>
        <v>109</v>
      </c>
      <c r="O250" s="18" cm="1">
        <f t="array" aca="1" ref="O250" ca="1">IF(AND($H250=$H249, $CD249=""), AR249, INDEX(Monsters[Luck], $I250))</f>
        <v>270</v>
      </c>
      <c r="P250" cm="1">
        <f t="array" aca="1" ref="P250" ca="1">IF(I250=I249, P249, MATCH(INDEX(Monsters[Element], I250), Elements, 0))</f>
        <v>1</v>
      </c>
      <c r="Q250" s="4" cm="1">
        <f t="array" aca="1" ref="Q250" ca="1">INDEX(Monsters[Chance to Use 2], I250)</f>
        <v>0.7</v>
      </c>
      <c r="R250" cm="1">
        <f t="array" aca="1" ref="R250" ca="1">INDEX(Monsters[Ability 1 ID], I250)</f>
        <v>5</v>
      </c>
      <c r="S250" cm="1">
        <f t="array" aca="1" ref="S250" ca="1">INDEX(Monsters[Ability 2 ID], I250)</f>
        <v>6</v>
      </c>
      <c r="T250" cm="1">
        <f t="array" aca="1" ref="T250" ca="1">INDEX(Abilities[Stamina Cost], R250)</f>
        <v>2</v>
      </c>
      <c r="U250" cm="1">
        <f t="array" aca="1" ref="U250" ca="1">INDEX(Abilities[Stamina Cost], S250)</f>
        <v>55</v>
      </c>
      <c r="V250">
        <f t="shared" ca="1" si="134"/>
        <v>1</v>
      </c>
      <c r="W250">
        <f t="shared" ca="1" si="135"/>
        <v>2</v>
      </c>
      <c r="X250">
        <f t="shared" ca="1" si="136"/>
        <v>55</v>
      </c>
      <c r="Y250">
        <f t="shared" ca="1" si="137"/>
        <v>2</v>
      </c>
      <c r="Z250">
        <f t="shared" ca="1" si="138"/>
        <v>6</v>
      </c>
      <c r="AA250" s="18" cm="1">
        <f t="array" aca="1" ref="AA250" ca="1">INDEX(Abilities[Element ID], $Z250)</f>
        <v>5</v>
      </c>
      <c r="AB250" s="18" cm="1">
        <f t="array" aca="1" ref="AB250" ca="1">INDEX(Abilities[Stamina Cost], $Z250)</f>
        <v>55</v>
      </c>
      <c r="AC250" s="18" cm="1">
        <f t="array" aca="1" ref="AC250" ca="1">INDEX(Abilities[Min Damage], $Z250)</f>
        <v>4</v>
      </c>
      <c r="AD250" s="18" cm="1">
        <f t="array" aca="1" ref="AD250" ca="1">INDEX(Abilities[Max Damage], $Z250)</f>
        <v>8</v>
      </c>
      <c r="AE250" s="14">
        <f t="shared" ca="1" si="139"/>
        <v>5.9031867234232998</v>
      </c>
      <c r="AF250" t="str" cm="1">
        <f t="array" aca="1" ref="AF250" ca="1">INDEX(Abilities[Special Effect], Z250)</f>
        <v>Fortify</v>
      </c>
      <c r="AG250" t="b" cm="1">
        <f t="array" aca="1" ref="AG250" ca="1">RAND() &lt;INDEX(Abilities[Effect Chance], Z250)*O250/100</f>
        <v>1</v>
      </c>
      <c r="AH250" t="str">
        <f t="shared" ca="1" si="140"/>
        <v>Fortify</v>
      </c>
      <c r="AI250" s="14">
        <f t="shared" ca="1" si="141"/>
        <v>5.9031867234232998</v>
      </c>
      <c r="AJ250" t="b">
        <f t="shared" ca="1" si="142"/>
        <v>0</v>
      </c>
      <c r="AK250" t="b">
        <f ca="1">AND(AJ250, H250=COUNTA(Parties[Player Party]))</f>
        <v>0</v>
      </c>
      <c r="AL250" s="14" cm="1">
        <f t="array" aca="1" ref="AL250" ca="1">INDEX(ElementMultiplier, BL250, P250)*100/N250</f>
        <v>0.91743119266055051</v>
      </c>
      <c r="AM250" s="14">
        <f t="shared" ca="1" si="100"/>
        <v>17</v>
      </c>
      <c r="AN250" s="18">
        <f t="shared" ca="1" si="113"/>
        <v>11.5</v>
      </c>
      <c r="AO250" s="18">
        <f t="shared" ca="1" si="143"/>
        <v>148</v>
      </c>
      <c r="AP250" s="18">
        <f t="shared" ca="1" si="144"/>
        <v>100</v>
      </c>
      <c r="AQ250" s="18">
        <f t="shared" ca="1" si="145"/>
        <v>120</v>
      </c>
      <c r="AR250" s="18">
        <f t="shared" ca="1" si="146"/>
        <v>270</v>
      </c>
      <c r="AS250">
        <f t="shared" ca="1" si="147"/>
        <v>3</v>
      </c>
      <c r="AT250" cm="1">
        <f t="array" aca="1" ref="AT250" ca="1">IF(AS250=AS249, AT249, INDEX(Parties[Opponent ID], AS250))</f>
        <v>11</v>
      </c>
      <c r="AU250" t="str" cm="1">
        <f t="array" aca="1" ref="AU250" ca="1">IF(AT250=AT249,AU249, INDEX(Monsters[Name], AT250))</f>
        <v>Gneaver</v>
      </c>
      <c r="AV250" cm="1">
        <f t="array" aca="1" ref="AV250" ca="1">IF(AND($AS250=$AS249, $CD249=""), BY249, INDEX(Monsters[Health], $AT250))</f>
        <v>120</v>
      </c>
      <c r="AW250" cm="1">
        <f t="array" aca="1" ref="AW250" ca="1">IF(AND($AS250=$AS249, $CD249=""), BZ249, INDEX(Monsters[Stamina], $AT250))</f>
        <v>107</v>
      </c>
      <c r="AX250" s="18" cm="1">
        <f t="array" aca="1" ref="AX250" ca="1">IF(AND($AS250=$AS249, $CD249=""), CA249, INDEX(Monsters[Attack], $AT250))</f>
        <v>110</v>
      </c>
      <c r="AY250" s="18" cm="1">
        <f t="array" aca="1" ref="AY250" ca="1">IF(AND($AS250=$AS249, $CD249=""), CB249, INDEX(Monsters[Defense], $AT250))</f>
        <v>80</v>
      </c>
      <c r="AZ250" s="18" cm="1">
        <f t="array" aca="1" ref="AZ250" ca="1">IF(AND($AS250=$AS249, $CD249=""), CC249, INDEX(Monsters[Luck], $AT250))</f>
        <v>100</v>
      </c>
      <c r="BA250" cm="1">
        <f t="array" aca="1" ref="BA250" ca="1">IF(AT250=AT249, BA249, MATCH(INDEX(Monsters[Element], AT250), Elements, 0))</f>
        <v>4</v>
      </c>
      <c r="BB250" s="4" cm="1">
        <f t="array" aca="1" ref="BB250" ca="1">INDEX(Monsters[Chance to Use 2], AT250)</f>
        <v>0.25</v>
      </c>
      <c r="BC250" cm="1">
        <f t="array" aca="1" ref="BC250" ca="1">INDEX(Monsters[Ability 1 ID], AT250)</f>
        <v>1</v>
      </c>
      <c r="BD250" cm="1">
        <f t="array" aca="1" ref="BD250" ca="1">INDEX(Monsters[Ability 2 ID], AT250)</f>
        <v>2</v>
      </c>
      <c r="BE250" cm="1">
        <f t="array" aca="1" ref="BE250" ca="1">INDEX(Abilities[Stamina Cost], BC250)</f>
        <v>5</v>
      </c>
      <c r="BF250" cm="1">
        <f t="array" aca="1" ref="BF250" ca="1">INDEX(Abilities[Stamina Cost], BD250)</f>
        <v>3</v>
      </c>
      <c r="BG250">
        <f t="shared" ca="1" si="148"/>
        <v>2</v>
      </c>
      <c r="BH250">
        <f t="shared" ca="1" si="149"/>
        <v>3</v>
      </c>
      <c r="BI250">
        <f t="shared" ca="1" si="150"/>
        <v>5</v>
      </c>
      <c r="BJ250">
        <f t="shared" ca="1" si="151"/>
        <v>1</v>
      </c>
      <c r="BK250">
        <f t="shared" ca="1" si="152"/>
        <v>1</v>
      </c>
      <c r="BL250" s="18" cm="1">
        <f t="array" aca="1" ref="BL250" ca="1">INDEX(Abilities[Element ID], $BK250)</f>
        <v>4</v>
      </c>
      <c r="BM250" s="18" cm="1">
        <f t="array" aca="1" ref="BM250" ca="1">INDEX(Abilities[Stamina Cost], $BK250)</f>
        <v>5</v>
      </c>
      <c r="BN250" s="18" cm="1">
        <f t="array" aca="1" ref="BN250" ca="1">INDEX(Abilities[Min Damage], $BK250)</f>
        <v>12</v>
      </c>
      <c r="BO250" s="18" cm="1">
        <f t="array" aca="1" ref="BO250" ca="1">INDEX(Abilities[Max Damage], $BK250)</f>
        <v>18</v>
      </c>
      <c r="BP250" s="14">
        <f t="shared" ca="1" si="153"/>
        <v>16.66465712189898</v>
      </c>
      <c r="BQ250" t="str" cm="1">
        <f t="array" aca="1" ref="BQ250" ca="1">INDEX(Abilities[Special Effect], BK250)</f>
        <v>Vampire</v>
      </c>
      <c r="BR250" t="b" cm="1">
        <f t="array" aca="1" ref="BR250" ca="1">RAND() &lt;INDEX(Abilities[Effect Chance], BK250)*AZ250/100</f>
        <v>1</v>
      </c>
      <c r="BS250" t="str">
        <f t="shared" ca="1" si="154"/>
        <v>Vampire</v>
      </c>
      <c r="BT250" s="14">
        <f t="shared" ca="1" si="155"/>
        <v>16.66465712189898</v>
      </c>
      <c r="BU250" t="b">
        <f t="shared" ca="1" si="156"/>
        <v>0</v>
      </c>
      <c r="BV250" t="b">
        <f ca="1">AND(BU250, AS250=COUNTA(Parties[Opponent Party]))</f>
        <v>0</v>
      </c>
      <c r="BW250" s="14" cm="1">
        <f t="array" aca="1" ref="BW250" ca="1">INDEX(ElementMultiplier, AA250, BA250)*100/AY250</f>
        <v>1.875</v>
      </c>
      <c r="BX250" s="18">
        <f t="shared" ca="1" si="101"/>
        <v>11</v>
      </c>
      <c r="BY250" s="18">
        <f t="shared" ca="1" si="102"/>
        <v>117.5</v>
      </c>
      <c r="BZ250" s="18">
        <f t="shared" ca="1" si="157"/>
        <v>102</v>
      </c>
      <c r="CA250" s="18">
        <f t="shared" ca="1" si="158"/>
        <v>110</v>
      </c>
      <c r="CB250" s="18">
        <f t="shared" ca="1" si="159"/>
        <v>80</v>
      </c>
      <c r="CC250" s="18">
        <f t="shared" ca="1" si="160"/>
        <v>100</v>
      </c>
      <c r="CD250" t="str">
        <f t="shared" ca="1" si="161"/>
        <v/>
      </c>
    </row>
    <row r="251" spans="8:82" x14ac:dyDescent="0.25">
      <c r="H251">
        <f t="shared" ca="1" si="133"/>
        <v>3</v>
      </c>
      <c r="I251" cm="1">
        <f t="array" aca="1" ref="I251" ca="1">IF(H251=H250, I250, INDEX(Parties[Player ID], H251))</f>
        <v>3</v>
      </c>
      <c r="J251" t="str" cm="1">
        <f t="array" aca="1" ref="J251" ca="1">IF(I251=I250,J250, INDEX(Monsters[Name], I251))</f>
        <v>Joe Gnome</v>
      </c>
      <c r="K251" cm="1">
        <f t="array" aca="1" ref="K251" ca="1">IF(AND($H251=$H250, CD250=""), AN250, INDEX(Monsters[Health], $I251))</f>
        <v>11.5</v>
      </c>
      <c r="L251" cm="1">
        <f t="array" aca="1" ref="L251" ca="1">IF(AND($H251=$H250, $CD250=""), AO250, INDEX(Monsters[Stamina], $I251))</f>
        <v>148</v>
      </c>
      <c r="M251" s="18" cm="1">
        <f t="array" aca="1" ref="M251" ca="1">IF(AND($H251=$H250, $CD250=""), AP250, INDEX(Monsters[Attack], $I251))</f>
        <v>100</v>
      </c>
      <c r="N251" s="18" cm="1">
        <f t="array" aca="1" ref="N251" ca="1">IF(AND($H251=$H250, $CD250=""), AQ250, INDEX(Monsters[Defense], $I251))</f>
        <v>120</v>
      </c>
      <c r="O251" s="18" cm="1">
        <f t="array" aca="1" ref="O251" ca="1">IF(AND($H251=$H250, $CD250=""), AR250, INDEX(Monsters[Luck], $I251))</f>
        <v>270</v>
      </c>
      <c r="P251" cm="1">
        <f t="array" aca="1" ref="P251" ca="1">IF(I251=I250, P250, MATCH(INDEX(Monsters[Element], I251), Elements, 0))</f>
        <v>1</v>
      </c>
      <c r="Q251" s="4" cm="1">
        <f t="array" aca="1" ref="Q251" ca="1">INDEX(Monsters[Chance to Use 2], I251)</f>
        <v>0.7</v>
      </c>
      <c r="R251" cm="1">
        <f t="array" aca="1" ref="R251" ca="1">INDEX(Monsters[Ability 1 ID], I251)</f>
        <v>5</v>
      </c>
      <c r="S251" cm="1">
        <f t="array" aca="1" ref="S251" ca="1">INDEX(Monsters[Ability 2 ID], I251)</f>
        <v>6</v>
      </c>
      <c r="T251" cm="1">
        <f t="array" aca="1" ref="T251" ca="1">INDEX(Abilities[Stamina Cost], R251)</f>
        <v>2</v>
      </c>
      <c r="U251" cm="1">
        <f t="array" aca="1" ref="U251" ca="1">INDEX(Abilities[Stamina Cost], S251)</f>
        <v>55</v>
      </c>
      <c r="V251">
        <f t="shared" ca="1" si="134"/>
        <v>1</v>
      </c>
      <c r="W251">
        <f t="shared" ca="1" si="135"/>
        <v>2</v>
      </c>
      <c r="X251">
        <f t="shared" ca="1" si="136"/>
        <v>55</v>
      </c>
      <c r="Y251">
        <f t="shared" ca="1" si="137"/>
        <v>1</v>
      </c>
      <c r="Z251">
        <f t="shared" ca="1" si="138"/>
        <v>5</v>
      </c>
      <c r="AA251" s="18" cm="1">
        <f t="array" aca="1" ref="AA251" ca="1">INDEX(Abilities[Element ID], $Z251)</f>
        <v>5</v>
      </c>
      <c r="AB251" s="18" cm="1">
        <f t="array" aca="1" ref="AB251" ca="1">INDEX(Abilities[Stamina Cost], $Z251)</f>
        <v>2</v>
      </c>
      <c r="AC251" s="18" cm="1">
        <f t="array" aca="1" ref="AC251" ca="1">INDEX(Abilities[Min Damage], $Z251)</f>
        <v>16</v>
      </c>
      <c r="AD251" s="18" cm="1">
        <f t="array" aca="1" ref="AD251" ca="1">INDEX(Abilities[Max Damage], $Z251)</f>
        <v>22</v>
      </c>
      <c r="AE251" s="14">
        <f t="shared" ca="1" si="139"/>
        <v>18.299094382604125</v>
      </c>
      <c r="AF251" t="str" cm="1">
        <f t="array" aca="1" ref="AF251" ca="1">INDEX(Abilities[Special Effect], Z251)</f>
        <v>Vampire</v>
      </c>
      <c r="AG251" t="b" cm="1">
        <f t="array" aca="1" ref="AG251" ca="1">RAND() &lt;INDEX(Abilities[Effect Chance], Z251)*O251/100</f>
        <v>1</v>
      </c>
      <c r="AH251" t="str">
        <f t="shared" ca="1" si="140"/>
        <v>Vampire</v>
      </c>
      <c r="AI251" s="14">
        <f t="shared" ca="1" si="141"/>
        <v>18.299094382604125</v>
      </c>
      <c r="AJ251" t="b">
        <f t="shared" ca="1" si="142"/>
        <v>0</v>
      </c>
      <c r="AK251" t="b">
        <f ca="1">AND(AJ251, H251=COUNTA(Parties[Player Party]))</f>
        <v>0</v>
      </c>
      <c r="AL251" s="14" cm="1">
        <f t="array" aca="1" ref="AL251" ca="1">INDEX(ElementMultiplier, BL251, P251)*100/N251</f>
        <v>0.83333333333333337</v>
      </c>
      <c r="AM251" s="14">
        <f t="shared" ca="1" si="100"/>
        <v>11</v>
      </c>
      <c r="AN251" s="18">
        <f t="shared" ca="1" si="113"/>
        <v>17.5</v>
      </c>
      <c r="AO251" s="18">
        <f t="shared" ca="1" si="143"/>
        <v>146</v>
      </c>
      <c r="AP251" s="18">
        <f t="shared" ca="1" si="144"/>
        <v>100</v>
      </c>
      <c r="AQ251" s="18">
        <f t="shared" ca="1" si="145"/>
        <v>108</v>
      </c>
      <c r="AR251" s="18">
        <f t="shared" ca="1" si="146"/>
        <v>270</v>
      </c>
      <c r="AS251">
        <f t="shared" ca="1" si="147"/>
        <v>3</v>
      </c>
      <c r="AT251" cm="1">
        <f t="array" aca="1" ref="AT251" ca="1">IF(AS251=AS250, AT250, INDEX(Parties[Opponent ID], AS251))</f>
        <v>11</v>
      </c>
      <c r="AU251" t="str" cm="1">
        <f t="array" aca="1" ref="AU251" ca="1">IF(AT251=AT250,AU250, INDEX(Monsters[Name], AT251))</f>
        <v>Gneaver</v>
      </c>
      <c r="AV251" cm="1">
        <f t="array" aca="1" ref="AV251" ca="1">IF(AND($AS251=$AS250, $CD250=""), BY250, INDEX(Monsters[Health], $AT251))</f>
        <v>117.5</v>
      </c>
      <c r="AW251" cm="1">
        <f t="array" aca="1" ref="AW251" ca="1">IF(AND($AS251=$AS250, $CD250=""), BZ250, INDEX(Monsters[Stamina], $AT251))</f>
        <v>102</v>
      </c>
      <c r="AX251" s="18" cm="1">
        <f t="array" aca="1" ref="AX251" ca="1">IF(AND($AS251=$AS250, $CD250=""), CA250, INDEX(Monsters[Attack], $AT251))</f>
        <v>110</v>
      </c>
      <c r="AY251" s="18" cm="1">
        <f t="array" aca="1" ref="AY251" ca="1">IF(AND($AS251=$AS250, $CD250=""), CB250, INDEX(Monsters[Defense], $AT251))</f>
        <v>80</v>
      </c>
      <c r="AZ251" s="18" cm="1">
        <f t="array" aca="1" ref="AZ251" ca="1">IF(AND($AS251=$AS250, $CD250=""), CC250, INDEX(Monsters[Luck], $AT251))</f>
        <v>100</v>
      </c>
      <c r="BA251" cm="1">
        <f t="array" aca="1" ref="BA251" ca="1">IF(AT251=AT250, BA250, MATCH(INDEX(Monsters[Element], AT251), Elements, 0))</f>
        <v>4</v>
      </c>
      <c r="BB251" s="4" cm="1">
        <f t="array" aca="1" ref="BB251" ca="1">INDEX(Monsters[Chance to Use 2], AT251)</f>
        <v>0.25</v>
      </c>
      <c r="BC251" cm="1">
        <f t="array" aca="1" ref="BC251" ca="1">INDEX(Monsters[Ability 1 ID], AT251)</f>
        <v>1</v>
      </c>
      <c r="BD251" cm="1">
        <f t="array" aca="1" ref="BD251" ca="1">INDEX(Monsters[Ability 2 ID], AT251)</f>
        <v>2</v>
      </c>
      <c r="BE251" cm="1">
        <f t="array" aca="1" ref="BE251" ca="1">INDEX(Abilities[Stamina Cost], BC251)</f>
        <v>5</v>
      </c>
      <c r="BF251" cm="1">
        <f t="array" aca="1" ref="BF251" ca="1">INDEX(Abilities[Stamina Cost], BD251)</f>
        <v>3</v>
      </c>
      <c r="BG251">
        <f t="shared" ca="1" si="148"/>
        <v>2</v>
      </c>
      <c r="BH251">
        <f t="shared" ca="1" si="149"/>
        <v>3</v>
      </c>
      <c r="BI251">
        <f t="shared" ca="1" si="150"/>
        <v>5</v>
      </c>
      <c r="BJ251">
        <f t="shared" ca="1" si="151"/>
        <v>2</v>
      </c>
      <c r="BK251">
        <f t="shared" ca="1" si="152"/>
        <v>2</v>
      </c>
      <c r="BL251" s="18" cm="1">
        <f t="array" aca="1" ref="BL251" ca="1">INDEX(Abilities[Element ID], $BK251)</f>
        <v>1</v>
      </c>
      <c r="BM251" s="18" cm="1">
        <f t="array" aca="1" ref="BM251" ca="1">INDEX(Abilities[Stamina Cost], $BK251)</f>
        <v>3</v>
      </c>
      <c r="BN251" s="18" cm="1">
        <f t="array" aca="1" ref="BN251" ca="1">INDEX(Abilities[Min Damage], $BK251)</f>
        <v>8</v>
      </c>
      <c r="BO251" s="18" cm="1">
        <f t="array" aca="1" ref="BO251" ca="1">INDEX(Abilities[Max Damage], $BK251)</f>
        <v>13</v>
      </c>
      <c r="BP251" s="14">
        <f t="shared" ca="1" si="153"/>
        <v>11.470274132347901</v>
      </c>
      <c r="BQ251" t="str" cm="1">
        <f t="array" aca="1" ref="BQ251" ca="1">INDEX(Abilities[Special Effect], BK251)</f>
        <v>Sunder</v>
      </c>
      <c r="BR251" t="b" cm="1">
        <f t="array" aca="1" ref="BR251" ca="1">RAND() &lt;INDEX(Abilities[Effect Chance], BK251)*AZ251/100</f>
        <v>1</v>
      </c>
      <c r="BS251" t="str">
        <f t="shared" ca="1" si="154"/>
        <v>Sunder</v>
      </c>
      <c r="BT251" s="14">
        <f t="shared" ca="1" si="155"/>
        <v>11.470274132347901</v>
      </c>
      <c r="BU251" t="b">
        <f t="shared" ca="1" si="156"/>
        <v>0</v>
      </c>
      <c r="BV251" t="b">
        <f ca="1">AND(BU251, AS251=COUNTA(Parties[Opponent Party]))</f>
        <v>0</v>
      </c>
      <c r="BW251" s="14" cm="1">
        <f t="array" aca="1" ref="BW251" ca="1">INDEX(ElementMultiplier, AA251, BA251)*100/AY251</f>
        <v>1.875</v>
      </c>
      <c r="BX251" s="18">
        <f t="shared" ca="1" si="101"/>
        <v>34</v>
      </c>
      <c r="BY251" s="18">
        <f t="shared" ca="1" si="102"/>
        <v>83.5</v>
      </c>
      <c r="BZ251" s="18">
        <f t="shared" ca="1" si="157"/>
        <v>99</v>
      </c>
      <c r="CA251" s="18">
        <f t="shared" ca="1" si="158"/>
        <v>110</v>
      </c>
      <c r="CB251" s="18">
        <f t="shared" ca="1" si="159"/>
        <v>80</v>
      </c>
      <c r="CC251" s="18">
        <f t="shared" ca="1" si="160"/>
        <v>100</v>
      </c>
      <c r="CD251" t="str">
        <f t="shared" ca="1" si="161"/>
        <v/>
      </c>
    </row>
    <row r="252" spans="8:82" x14ac:dyDescent="0.25">
      <c r="H252">
        <f t="shared" ca="1" si="133"/>
        <v>3</v>
      </c>
      <c r="I252" cm="1">
        <f t="array" aca="1" ref="I252" ca="1">IF(H252=H251, I251, INDEX(Parties[Player ID], H252))</f>
        <v>3</v>
      </c>
      <c r="J252" t="str" cm="1">
        <f t="array" aca="1" ref="J252" ca="1">IF(I252=I251,J251, INDEX(Monsters[Name], I252))</f>
        <v>Joe Gnome</v>
      </c>
      <c r="K252" cm="1">
        <f t="array" aca="1" ref="K252" ca="1">IF(AND($H252=$H251, CD251=""), AN251, INDEX(Monsters[Health], $I252))</f>
        <v>17.5</v>
      </c>
      <c r="L252" cm="1">
        <f t="array" aca="1" ref="L252" ca="1">IF(AND($H252=$H251, $CD251=""), AO251, INDEX(Monsters[Stamina], $I252))</f>
        <v>146</v>
      </c>
      <c r="M252" s="18" cm="1">
        <f t="array" aca="1" ref="M252" ca="1">IF(AND($H252=$H251, $CD251=""), AP251, INDEX(Monsters[Attack], $I252))</f>
        <v>100</v>
      </c>
      <c r="N252" s="18" cm="1">
        <f t="array" aca="1" ref="N252" ca="1">IF(AND($H252=$H251, $CD251=""), AQ251, INDEX(Monsters[Defense], $I252))</f>
        <v>108</v>
      </c>
      <c r="O252" s="18" cm="1">
        <f t="array" aca="1" ref="O252" ca="1">IF(AND($H252=$H251, $CD251=""), AR251, INDEX(Monsters[Luck], $I252))</f>
        <v>270</v>
      </c>
      <c r="P252" cm="1">
        <f t="array" aca="1" ref="P252" ca="1">IF(I252=I251, P251, MATCH(INDEX(Monsters[Element], I252), Elements, 0))</f>
        <v>1</v>
      </c>
      <c r="Q252" s="4" cm="1">
        <f t="array" aca="1" ref="Q252" ca="1">INDEX(Monsters[Chance to Use 2], I252)</f>
        <v>0.7</v>
      </c>
      <c r="R252" cm="1">
        <f t="array" aca="1" ref="R252" ca="1">INDEX(Monsters[Ability 1 ID], I252)</f>
        <v>5</v>
      </c>
      <c r="S252" cm="1">
        <f t="array" aca="1" ref="S252" ca="1">INDEX(Monsters[Ability 2 ID], I252)</f>
        <v>6</v>
      </c>
      <c r="T252" cm="1">
        <f t="array" aca="1" ref="T252" ca="1">INDEX(Abilities[Stamina Cost], R252)</f>
        <v>2</v>
      </c>
      <c r="U252" cm="1">
        <f t="array" aca="1" ref="U252" ca="1">INDEX(Abilities[Stamina Cost], S252)</f>
        <v>55</v>
      </c>
      <c r="V252">
        <f t="shared" ca="1" si="134"/>
        <v>1</v>
      </c>
      <c r="W252">
        <f t="shared" ca="1" si="135"/>
        <v>2</v>
      </c>
      <c r="X252">
        <f t="shared" ca="1" si="136"/>
        <v>55</v>
      </c>
      <c r="Y252">
        <f t="shared" ca="1" si="137"/>
        <v>2</v>
      </c>
      <c r="Z252">
        <f t="shared" ca="1" si="138"/>
        <v>6</v>
      </c>
      <c r="AA252" s="18" cm="1">
        <f t="array" aca="1" ref="AA252" ca="1">INDEX(Abilities[Element ID], $Z252)</f>
        <v>5</v>
      </c>
      <c r="AB252" s="18" cm="1">
        <f t="array" aca="1" ref="AB252" ca="1">INDEX(Abilities[Stamina Cost], $Z252)</f>
        <v>55</v>
      </c>
      <c r="AC252" s="18" cm="1">
        <f t="array" aca="1" ref="AC252" ca="1">INDEX(Abilities[Min Damage], $Z252)</f>
        <v>4</v>
      </c>
      <c r="AD252" s="18" cm="1">
        <f t="array" aca="1" ref="AD252" ca="1">INDEX(Abilities[Max Damage], $Z252)</f>
        <v>8</v>
      </c>
      <c r="AE252" s="14">
        <f t="shared" ca="1" si="139"/>
        <v>5.3767454132936709</v>
      </c>
      <c r="AF252" t="str" cm="1">
        <f t="array" aca="1" ref="AF252" ca="1">INDEX(Abilities[Special Effect], Z252)</f>
        <v>Fortify</v>
      </c>
      <c r="AG252" t="b" cm="1">
        <f t="array" aca="1" ref="AG252" ca="1">RAND() &lt;INDEX(Abilities[Effect Chance], Z252)*O252/100</f>
        <v>1</v>
      </c>
      <c r="AH252" t="str">
        <f t="shared" ca="1" si="140"/>
        <v>Fortify</v>
      </c>
      <c r="AI252" s="14">
        <f t="shared" ca="1" si="141"/>
        <v>5.3767454132936709</v>
      </c>
      <c r="AJ252" t="b">
        <f t="shared" ca="1" si="142"/>
        <v>0</v>
      </c>
      <c r="AK252" t="b">
        <f ca="1">AND(AJ252, H252=COUNTA(Parties[Player Party]))</f>
        <v>0</v>
      </c>
      <c r="AL252" s="14" cm="1">
        <f t="array" aca="1" ref="AL252" ca="1">INDEX(ElementMultiplier, BL252, P252)*100/N252</f>
        <v>0.92592592592592593</v>
      </c>
      <c r="AM252" s="14">
        <f t="shared" ca="1" si="100"/>
        <v>12</v>
      </c>
      <c r="AN252" s="18">
        <f t="shared" ca="1" si="113"/>
        <v>5.5</v>
      </c>
      <c r="AO252" s="18">
        <f t="shared" ca="1" si="143"/>
        <v>91</v>
      </c>
      <c r="AP252" s="18">
        <f t="shared" ca="1" si="144"/>
        <v>100</v>
      </c>
      <c r="AQ252" s="18">
        <f t="shared" ca="1" si="145"/>
        <v>107</v>
      </c>
      <c r="AR252" s="18">
        <f t="shared" ca="1" si="146"/>
        <v>270</v>
      </c>
      <c r="AS252">
        <f t="shared" ca="1" si="147"/>
        <v>3</v>
      </c>
      <c r="AT252" cm="1">
        <f t="array" aca="1" ref="AT252" ca="1">IF(AS252=AS251, AT251, INDEX(Parties[Opponent ID], AS252))</f>
        <v>11</v>
      </c>
      <c r="AU252" t="str" cm="1">
        <f t="array" aca="1" ref="AU252" ca="1">IF(AT252=AT251,AU251, INDEX(Monsters[Name], AT252))</f>
        <v>Gneaver</v>
      </c>
      <c r="AV252" cm="1">
        <f t="array" aca="1" ref="AV252" ca="1">IF(AND($AS252=$AS251, $CD251=""), BY251, INDEX(Monsters[Health], $AT252))</f>
        <v>83.5</v>
      </c>
      <c r="AW252" cm="1">
        <f t="array" aca="1" ref="AW252" ca="1">IF(AND($AS252=$AS251, $CD251=""), BZ251, INDEX(Monsters[Stamina], $AT252))</f>
        <v>99</v>
      </c>
      <c r="AX252" s="18" cm="1">
        <f t="array" aca="1" ref="AX252" ca="1">IF(AND($AS252=$AS251, $CD251=""), CA251, INDEX(Monsters[Attack], $AT252))</f>
        <v>110</v>
      </c>
      <c r="AY252" s="18" cm="1">
        <f t="array" aca="1" ref="AY252" ca="1">IF(AND($AS252=$AS251, $CD251=""), CB251, INDEX(Monsters[Defense], $AT252))</f>
        <v>80</v>
      </c>
      <c r="AZ252" s="18" cm="1">
        <f t="array" aca="1" ref="AZ252" ca="1">IF(AND($AS252=$AS251, $CD251=""), CC251, INDEX(Monsters[Luck], $AT252))</f>
        <v>100</v>
      </c>
      <c r="BA252" cm="1">
        <f t="array" aca="1" ref="BA252" ca="1">IF(AT252=AT251, BA251, MATCH(INDEX(Monsters[Element], AT252), Elements, 0))</f>
        <v>4</v>
      </c>
      <c r="BB252" s="4" cm="1">
        <f t="array" aca="1" ref="BB252" ca="1">INDEX(Monsters[Chance to Use 2], AT252)</f>
        <v>0.25</v>
      </c>
      <c r="BC252" cm="1">
        <f t="array" aca="1" ref="BC252" ca="1">INDEX(Monsters[Ability 1 ID], AT252)</f>
        <v>1</v>
      </c>
      <c r="BD252" cm="1">
        <f t="array" aca="1" ref="BD252" ca="1">INDEX(Monsters[Ability 2 ID], AT252)</f>
        <v>2</v>
      </c>
      <c r="BE252" cm="1">
        <f t="array" aca="1" ref="BE252" ca="1">INDEX(Abilities[Stamina Cost], BC252)</f>
        <v>5</v>
      </c>
      <c r="BF252" cm="1">
        <f t="array" aca="1" ref="BF252" ca="1">INDEX(Abilities[Stamina Cost], BD252)</f>
        <v>3</v>
      </c>
      <c r="BG252">
        <f t="shared" ca="1" si="148"/>
        <v>2</v>
      </c>
      <c r="BH252">
        <f t="shared" ca="1" si="149"/>
        <v>3</v>
      </c>
      <c r="BI252">
        <f t="shared" ca="1" si="150"/>
        <v>5</v>
      </c>
      <c r="BJ252">
        <f t="shared" ca="1" si="151"/>
        <v>2</v>
      </c>
      <c r="BK252">
        <f t="shared" ca="1" si="152"/>
        <v>2</v>
      </c>
      <c r="BL252" s="18" cm="1">
        <f t="array" aca="1" ref="BL252" ca="1">INDEX(Abilities[Element ID], $BK252)</f>
        <v>1</v>
      </c>
      <c r="BM252" s="18" cm="1">
        <f t="array" aca="1" ref="BM252" ca="1">INDEX(Abilities[Stamina Cost], $BK252)</f>
        <v>3</v>
      </c>
      <c r="BN252" s="18" cm="1">
        <f t="array" aca="1" ref="BN252" ca="1">INDEX(Abilities[Min Damage], $BK252)</f>
        <v>8</v>
      </c>
      <c r="BO252" s="18" cm="1">
        <f t="array" aca="1" ref="BO252" ca="1">INDEX(Abilities[Max Damage], $BK252)</f>
        <v>13</v>
      </c>
      <c r="BP252" s="14">
        <f t="shared" ca="1" si="153"/>
        <v>12.22365013326241</v>
      </c>
      <c r="BQ252" t="str" cm="1">
        <f t="array" aca="1" ref="BQ252" ca="1">INDEX(Abilities[Special Effect], BK252)</f>
        <v>Sunder</v>
      </c>
      <c r="BR252" t="b" cm="1">
        <f t="array" aca="1" ref="BR252" ca="1">RAND() &lt;INDEX(Abilities[Effect Chance], BK252)*AZ252/100</f>
        <v>1</v>
      </c>
      <c r="BS252" t="str">
        <f t="shared" ca="1" si="154"/>
        <v>Sunder</v>
      </c>
      <c r="BT252" s="14">
        <f t="shared" ca="1" si="155"/>
        <v>12.22365013326241</v>
      </c>
      <c r="BU252" t="b">
        <f t="shared" ca="1" si="156"/>
        <v>0</v>
      </c>
      <c r="BV252" t="b">
        <f ca="1">AND(BU252, AS252=COUNTA(Parties[Opponent Party]))</f>
        <v>0</v>
      </c>
      <c r="BW252" s="14" cm="1">
        <f t="array" aca="1" ref="BW252" ca="1">INDEX(ElementMultiplier, AA252, BA252)*100/AY252</f>
        <v>1.875</v>
      </c>
      <c r="BX252" s="18">
        <f t="shared" ca="1" si="101"/>
        <v>10</v>
      </c>
      <c r="BY252" s="18">
        <f t="shared" ca="1" si="102"/>
        <v>73.5</v>
      </c>
      <c r="BZ252" s="18">
        <f t="shared" ca="1" si="157"/>
        <v>96</v>
      </c>
      <c r="CA252" s="18">
        <f t="shared" ca="1" si="158"/>
        <v>110</v>
      </c>
      <c r="CB252" s="18">
        <f t="shared" ca="1" si="159"/>
        <v>80</v>
      </c>
      <c r="CC252" s="18">
        <f t="shared" ca="1" si="160"/>
        <v>100</v>
      </c>
      <c r="CD252" t="str">
        <f t="shared" ca="1" si="161"/>
        <v/>
      </c>
    </row>
    <row r="253" spans="8:82" x14ac:dyDescent="0.25">
      <c r="H253">
        <f t="shared" ca="1" si="133"/>
        <v>3</v>
      </c>
      <c r="I253" cm="1">
        <f t="array" aca="1" ref="I253" ca="1">IF(H253=H252, I252, INDEX(Parties[Player ID], H253))</f>
        <v>3</v>
      </c>
      <c r="J253" t="str" cm="1">
        <f t="array" aca="1" ref="J253" ca="1">IF(I253=I252,J252, INDEX(Monsters[Name], I253))</f>
        <v>Joe Gnome</v>
      </c>
      <c r="K253" cm="1">
        <f t="array" aca="1" ref="K253" ca="1">IF(AND($H253=$H252, CD252=""), AN252, INDEX(Monsters[Health], $I253))</f>
        <v>5.5</v>
      </c>
      <c r="L253" cm="1">
        <f t="array" aca="1" ref="L253" ca="1">IF(AND($H253=$H252, $CD252=""), AO252, INDEX(Monsters[Stamina], $I253))</f>
        <v>91</v>
      </c>
      <c r="M253" s="18" cm="1">
        <f t="array" aca="1" ref="M253" ca="1">IF(AND($H253=$H252, $CD252=""), AP252, INDEX(Monsters[Attack], $I253))</f>
        <v>100</v>
      </c>
      <c r="N253" s="18" cm="1">
        <f t="array" aca="1" ref="N253" ca="1">IF(AND($H253=$H252, $CD252=""), AQ252, INDEX(Monsters[Defense], $I253))</f>
        <v>107</v>
      </c>
      <c r="O253" s="18" cm="1">
        <f t="array" aca="1" ref="O253" ca="1">IF(AND($H253=$H252, $CD252=""), AR252, INDEX(Monsters[Luck], $I253))</f>
        <v>270</v>
      </c>
      <c r="P253" cm="1">
        <f t="array" aca="1" ref="P253" ca="1">IF(I253=I252, P252, MATCH(INDEX(Monsters[Element], I253), Elements, 0))</f>
        <v>1</v>
      </c>
      <c r="Q253" s="4" cm="1">
        <f t="array" aca="1" ref="Q253" ca="1">INDEX(Monsters[Chance to Use 2], I253)</f>
        <v>0.7</v>
      </c>
      <c r="R253" cm="1">
        <f t="array" aca="1" ref="R253" ca="1">INDEX(Monsters[Ability 1 ID], I253)</f>
        <v>5</v>
      </c>
      <c r="S253" cm="1">
        <f t="array" aca="1" ref="S253" ca="1">INDEX(Monsters[Ability 2 ID], I253)</f>
        <v>6</v>
      </c>
      <c r="T253" cm="1">
        <f t="array" aca="1" ref="T253" ca="1">INDEX(Abilities[Stamina Cost], R253)</f>
        <v>2</v>
      </c>
      <c r="U253" cm="1">
        <f t="array" aca="1" ref="U253" ca="1">INDEX(Abilities[Stamina Cost], S253)</f>
        <v>55</v>
      </c>
      <c r="V253">
        <f t="shared" ca="1" si="134"/>
        <v>1</v>
      </c>
      <c r="W253">
        <f t="shared" ca="1" si="135"/>
        <v>2</v>
      </c>
      <c r="X253">
        <f t="shared" ca="1" si="136"/>
        <v>55</v>
      </c>
      <c r="Y253">
        <f t="shared" ca="1" si="137"/>
        <v>1</v>
      </c>
      <c r="Z253">
        <f t="shared" ca="1" si="138"/>
        <v>5</v>
      </c>
      <c r="AA253" s="18" cm="1">
        <f t="array" aca="1" ref="AA253" ca="1">INDEX(Abilities[Element ID], $Z253)</f>
        <v>5</v>
      </c>
      <c r="AB253" s="18" cm="1">
        <f t="array" aca="1" ref="AB253" ca="1">INDEX(Abilities[Stamina Cost], $Z253)</f>
        <v>2</v>
      </c>
      <c r="AC253" s="18" cm="1">
        <f t="array" aca="1" ref="AC253" ca="1">INDEX(Abilities[Min Damage], $Z253)</f>
        <v>16</v>
      </c>
      <c r="AD253" s="18" cm="1">
        <f t="array" aca="1" ref="AD253" ca="1">INDEX(Abilities[Max Damage], $Z253)</f>
        <v>22</v>
      </c>
      <c r="AE253" s="14">
        <f t="shared" ca="1" si="139"/>
        <v>21.37740357316595</v>
      </c>
      <c r="AF253" t="str" cm="1">
        <f t="array" aca="1" ref="AF253" ca="1">INDEX(Abilities[Special Effect], Z253)</f>
        <v>Vampire</v>
      </c>
      <c r="AG253" t="b" cm="1">
        <f t="array" aca="1" ref="AG253" ca="1">RAND() &lt;INDEX(Abilities[Effect Chance], Z253)*O253/100</f>
        <v>1</v>
      </c>
      <c r="AH253" t="str">
        <f t="shared" ca="1" si="140"/>
        <v>Vampire</v>
      </c>
      <c r="AI253" s="14">
        <f t="shared" ca="1" si="141"/>
        <v>21.37740357316595</v>
      </c>
      <c r="AJ253" t="b">
        <f t="shared" ca="1" si="142"/>
        <v>0</v>
      </c>
      <c r="AK253" t="b">
        <f ca="1">AND(AJ253, H253=COUNTA(Parties[Player Party]))</f>
        <v>0</v>
      </c>
      <c r="AL253" s="14" cm="1">
        <f t="array" aca="1" ref="AL253" ca="1">INDEX(ElementMultiplier, BL253, P253)*100/N253</f>
        <v>0.93457943925233644</v>
      </c>
      <c r="AM253" s="14">
        <f t="shared" ca="1" si="100"/>
        <v>10</v>
      </c>
      <c r="AN253" s="18">
        <f t="shared" ca="1" si="113"/>
        <v>15.5</v>
      </c>
      <c r="AO253" s="18">
        <f t="shared" ca="1" si="143"/>
        <v>89</v>
      </c>
      <c r="AP253" s="18">
        <f t="shared" ca="1" si="144"/>
        <v>100</v>
      </c>
      <c r="AQ253" s="18">
        <f t="shared" ca="1" si="145"/>
        <v>96</v>
      </c>
      <c r="AR253" s="18">
        <f t="shared" ca="1" si="146"/>
        <v>270</v>
      </c>
      <c r="AS253">
        <f t="shared" ca="1" si="147"/>
        <v>3</v>
      </c>
      <c r="AT253" cm="1">
        <f t="array" aca="1" ref="AT253" ca="1">IF(AS253=AS252, AT252, INDEX(Parties[Opponent ID], AS253))</f>
        <v>11</v>
      </c>
      <c r="AU253" t="str" cm="1">
        <f t="array" aca="1" ref="AU253" ca="1">IF(AT253=AT252,AU252, INDEX(Monsters[Name], AT253))</f>
        <v>Gneaver</v>
      </c>
      <c r="AV253" cm="1">
        <f t="array" aca="1" ref="AV253" ca="1">IF(AND($AS253=$AS252, $CD252=""), BY252, INDEX(Monsters[Health], $AT253))</f>
        <v>73.5</v>
      </c>
      <c r="AW253" cm="1">
        <f t="array" aca="1" ref="AW253" ca="1">IF(AND($AS253=$AS252, $CD252=""), BZ252, INDEX(Monsters[Stamina], $AT253))</f>
        <v>96</v>
      </c>
      <c r="AX253" s="18" cm="1">
        <f t="array" aca="1" ref="AX253" ca="1">IF(AND($AS253=$AS252, $CD252=""), CA252, INDEX(Monsters[Attack], $AT253))</f>
        <v>110</v>
      </c>
      <c r="AY253" s="18" cm="1">
        <f t="array" aca="1" ref="AY253" ca="1">IF(AND($AS253=$AS252, $CD252=""), CB252, INDEX(Monsters[Defense], $AT253))</f>
        <v>80</v>
      </c>
      <c r="AZ253" s="18" cm="1">
        <f t="array" aca="1" ref="AZ253" ca="1">IF(AND($AS253=$AS252, $CD252=""), CC252, INDEX(Monsters[Luck], $AT253))</f>
        <v>100</v>
      </c>
      <c r="BA253" cm="1">
        <f t="array" aca="1" ref="BA253" ca="1">IF(AT253=AT252, BA252, MATCH(INDEX(Monsters[Element], AT253), Elements, 0))</f>
        <v>4</v>
      </c>
      <c r="BB253" s="4" cm="1">
        <f t="array" aca="1" ref="BB253" ca="1">INDEX(Monsters[Chance to Use 2], AT253)</f>
        <v>0.25</v>
      </c>
      <c r="BC253" cm="1">
        <f t="array" aca="1" ref="BC253" ca="1">INDEX(Monsters[Ability 1 ID], AT253)</f>
        <v>1</v>
      </c>
      <c r="BD253" cm="1">
        <f t="array" aca="1" ref="BD253" ca="1">INDEX(Monsters[Ability 2 ID], AT253)</f>
        <v>2</v>
      </c>
      <c r="BE253" cm="1">
        <f t="array" aca="1" ref="BE253" ca="1">INDEX(Abilities[Stamina Cost], BC253)</f>
        <v>5</v>
      </c>
      <c r="BF253" cm="1">
        <f t="array" aca="1" ref="BF253" ca="1">INDEX(Abilities[Stamina Cost], BD253)</f>
        <v>3</v>
      </c>
      <c r="BG253">
        <f t="shared" ca="1" si="148"/>
        <v>2</v>
      </c>
      <c r="BH253">
        <f t="shared" ca="1" si="149"/>
        <v>3</v>
      </c>
      <c r="BI253">
        <f t="shared" ca="1" si="150"/>
        <v>5</v>
      </c>
      <c r="BJ253">
        <f t="shared" ca="1" si="151"/>
        <v>2</v>
      </c>
      <c r="BK253">
        <f t="shared" ca="1" si="152"/>
        <v>2</v>
      </c>
      <c r="BL253" s="18" cm="1">
        <f t="array" aca="1" ref="BL253" ca="1">INDEX(Abilities[Element ID], $BK253)</f>
        <v>1</v>
      </c>
      <c r="BM253" s="18" cm="1">
        <f t="array" aca="1" ref="BM253" ca="1">INDEX(Abilities[Stamina Cost], $BK253)</f>
        <v>3</v>
      </c>
      <c r="BN253" s="18" cm="1">
        <f t="array" aca="1" ref="BN253" ca="1">INDEX(Abilities[Min Damage], $BK253)</f>
        <v>8</v>
      </c>
      <c r="BO253" s="18" cm="1">
        <f t="array" aca="1" ref="BO253" ca="1">INDEX(Abilities[Max Damage], $BK253)</f>
        <v>13</v>
      </c>
      <c r="BP253" s="14">
        <f t="shared" ca="1" si="153"/>
        <v>9.6830682346511843</v>
      </c>
      <c r="BQ253" t="str" cm="1">
        <f t="array" aca="1" ref="BQ253" ca="1">INDEX(Abilities[Special Effect], BK253)</f>
        <v>Sunder</v>
      </c>
      <c r="BR253" t="b" cm="1">
        <f t="array" aca="1" ref="BR253" ca="1">RAND() &lt;INDEX(Abilities[Effect Chance], BK253)*AZ253/100</f>
        <v>1</v>
      </c>
      <c r="BS253" t="str">
        <f t="shared" ca="1" si="154"/>
        <v>Sunder</v>
      </c>
      <c r="BT253" s="14">
        <f t="shared" ca="1" si="155"/>
        <v>9.6830682346511843</v>
      </c>
      <c r="BU253" t="b">
        <f t="shared" ca="1" si="156"/>
        <v>0</v>
      </c>
      <c r="BV253" t="b">
        <f ca="1">AND(BU253, AS253=COUNTA(Parties[Opponent Party]))</f>
        <v>0</v>
      </c>
      <c r="BW253" s="14" cm="1">
        <f t="array" aca="1" ref="BW253" ca="1">INDEX(ElementMultiplier, AA253, BA253)*100/AY253</f>
        <v>1.875</v>
      </c>
      <c r="BX253" s="18">
        <f t="shared" ca="1" si="101"/>
        <v>40</v>
      </c>
      <c r="BY253" s="18">
        <f t="shared" ca="1" si="102"/>
        <v>33.5</v>
      </c>
      <c r="BZ253" s="18">
        <f t="shared" ca="1" si="157"/>
        <v>93</v>
      </c>
      <c r="CA253" s="18">
        <f t="shared" ca="1" si="158"/>
        <v>110</v>
      </c>
      <c r="CB253" s="18">
        <f t="shared" ca="1" si="159"/>
        <v>80</v>
      </c>
      <c r="CC253" s="18">
        <f t="shared" ca="1" si="160"/>
        <v>100</v>
      </c>
      <c r="CD253" t="str">
        <f t="shared" ca="1" si="161"/>
        <v/>
      </c>
    </row>
    <row r="254" spans="8:82" x14ac:dyDescent="0.25">
      <c r="H254">
        <f t="shared" ca="1" si="133"/>
        <v>3</v>
      </c>
      <c r="I254" cm="1">
        <f t="array" aca="1" ref="I254" ca="1">IF(H254=H253, I253, INDEX(Parties[Player ID], H254))</f>
        <v>3</v>
      </c>
      <c r="J254" t="str" cm="1">
        <f t="array" aca="1" ref="J254" ca="1">IF(I254=I253,J253, INDEX(Monsters[Name], I254))</f>
        <v>Joe Gnome</v>
      </c>
      <c r="K254" cm="1">
        <f t="array" aca="1" ref="K254" ca="1">IF(AND($H254=$H253, CD253=""), AN253, INDEX(Monsters[Health], $I254))</f>
        <v>15.5</v>
      </c>
      <c r="L254" cm="1">
        <f t="array" aca="1" ref="L254" ca="1">IF(AND($H254=$H253, $CD253=""), AO253, INDEX(Monsters[Stamina], $I254))</f>
        <v>89</v>
      </c>
      <c r="M254" s="18" cm="1">
        <f t="array" aca="1" ref="M254" ca="1">IF(AND($H254=$H253, $CD253=""), AP253, INDEX(Monsters[Attack], $I254))</f>
        <v>100</v>
      </c>
      <c r="N254" s="18" cm="1">
        <f t="array" aca="1" ref="N254" ca="1">IF(AND($H254=$H253, $CD253=""), AQ253, INDEX(Monsters[Defense], $I254))</f>
        <v>96</v>
      </c>
      <c r="O254" s="18" cm="1">
        <f t="array" aca="1" ref="O254" ca="1">IF(AND($H254=$H253, $CD253=""), AR253, INDEX(Monsters[Luck], $I254))</f>
        <v>270</v>
      </c>
      <c r="P254" cm="1">
        <f t="array" aca="1" ref="P254" ca="1">IF(I254=I253, P253, MATCH(INDEX(Monsters[Element], I254), Elements, 0))</f>
        <v>1</v>
      </c>
      <c r="Q254" s="4" cm="1">
        <f t="array" aca="1" ref="Q254" ca="1">INDEX(Monsters[Chance to Use 2], I254)</f>
        <v>0.7</v>
      </c>
      <c r="R254" cm="1">
        <f t="array" aca="1" ref="R254" ca="1">INDEX(Monsters[Ability 1 ID], I254)</f>
        <v>5</v>
      </c>
      <c r="S254" cm="1">
        <f t="array" aca="1" ref="S254" ca="1">INDEX(Monsters[Ability 2 ID], I254)</f>
        <v>6</v>
      </c>
      <c r="T254" cm="1">
        <f t="array" aca="1" ref="T254" ca="1">INDEX(Abilities[Stamina Cost], R254)</f>
        <v>2</v>
      </c>
      <c r="U254" cm="1">
        <f t="array" aca="1" ref="U254" ca="1">INDEX(Abilities[Stamina Cost], S254)</f>
        <v>55</v>
      </c>
      <c r="V254">
        <f t="shared" ca="1" si="134"/>
        <v>1</v>
      </c>
      <c r="W254">
        <f t="shared" ca="1" si="135"/>
        <v>2</v>
      </c>
      <c r="X254">
        <f t="shared" ca="1" si="136"/>
        <v>55</v>
      </c>
      <c r="Y254">
        <f t="shared" ca="1" si="137"/>
        <v>2</v>
      </c>
      <c r="Z254">
        <f t="shared" ca="1" si="138"/>
        <v>6</v>
      </c>
      <c r="AA254" s="18" cm="1">
        <f t="array" aca="1" ref="AA254" ca="1">INDEX(Abilities[Element ID], $Z254)</f>
        <v>5</v>
      </c>
      <c r="AB254" s="18" cm="1">
        <f t="array" aca="1" ref="AB254" ca="1">INDEX(Abilities[Stamina Cost], $Z254)</f>
        <v>55</v>
      </c>
      <c r="AC254" s="18" cm="1">
        <f t="array" aca="1" ref="AC254" ca="1">INDEX(Abilities[Min Damage], $Z254)</f>
        <v>4</v>
      </c>
      <c r="AD254" s="18" cm="1">
        <f t="array" aca="1" ref="AD254" ca="1">INDEX(Abilities[Max Damage], $Z254)</f>
        <v>8</v>
      </c>
      <c r="AE254" s="14">
        <f t="shared" ca="1" si="139"/>
        <v>6.438229084798321</v>
      </c>
      <c r="AF254" t="str" cm="1">
        <f t="array" aca="1" ref="AF254" ca="1">INDEX(Abilities[Special Effect], Z254)</f>
        <v>Fortify</v>
      </c>
      <c r="AG254" t="b" cm="1">
        <f t="array" aca="1" ref="AG254" ca="1">RAND() &lt;INDEX(Abilities[Effect Chance], Z254)*O254/100</f>
        <v>1</v>
      </c>
      <c r="AH254" t="str">
        <f t="shared" ca="1" si="140"/>
        <v>Fortify</v>
      </c>
      <c r="AI254" s="14">
        <f t="shared" ca="1" si="141"/>
        <v>6.438229084798321</v>
      </c>
      <c r="AJ254" t="b">
        <f t="shared" ca="1" si="142"/>
        <v>1</v>
      </c>
      <c r="AK254" t="b">
        <f ca="1">AND(AJ254, H254=COUNTA(Parties[Player Party]))</f>
        <v>1</v>
      </c>
      <c r="AL254" s="14" cm="1">
        <f t="array" aca="1" ref="AL254" ca="1">INDEX(ElementMultiplier, BL254, P254)*100/N254</f>
        <v>1.0416666666666667</v>
      </c>
      <c r="AM254" s="14">
        <f t="shared" ca="1" si="100"/>
        <v>18</v>
      </c>
      <c r="AN254" s="18">
        <f t="shared" ca="1" si="113"/>
        <v>0</v>
      </c>
      <c r="AO254" s="18">
        <f t="shared" ca="1" si="143"/>
        <v>34</v>
      </c>
      <c r="AP254" s="18">
        <f t="shared" ca="1" si="144"/>
        <v>100</v>
      </c>
      <c r="AQ254" s="18">
        <f t="shared" ca="1" si="145"/>
        <v>106</v>
      </c>
      <c r="AR254" s="18">
        <f t="shared" ca="1" si="146"/>
        <v>270</v>
      </c>
      <c r="AS254">
        <f t="shared" ca="1" si="147"/>
        <v>3</v>
      </c>
      <c r="AT254" cm="1">
        <f t="array" aca="1" ref="AT254" ca="1">IF(AS254=AS253, AT253, INDEX(Parties[Opponent ID], AS254))</f>
        <v>11</v>
      </c>
      <c r="AU254" t="str" cm="1">
        <f t="array" aca="1" ref="AU254" ca="1">IF(AT254=AT253,AU253, INDEX(Monsters[Name], AT254))</f>
        <v>Gneaver</v>
      </c>
      <c r="AV254" cm="1">
        <f t="array" aca="1" ref="AV254" ca="1">IF(AND($AS254=$AS253, $CD253=""), BY253, INDEX(Monsters[Health], $AT254))</f>
        <v>33.5</v>
      </c>
      <c r="AW254" cm="1">
        <f t="array" aca="1" ref="AW254" ca="1">IF(AND($AS254=$AS253, $CD253=""), BZ253, INDEX(Monsters[Stamina], $AT254))</f>
        <v>93</v>
      </c>
      <c r="AX254" s="18" cm="1">
        <f t="array" aca="1" ref="AX254" ca="1">IF(AND($AS254=$AS253, $CD253=""), CA253, INDEX(Monsters[Attack], $AT254))</f>
        <v>110</v>
      </c>
      <c r="AY254" s="18" cm="1">
        <f t="array" aca="1" ref="AY254" ca="1">IF(AND($AS254=$AS253, $CD253=""), CB253, INDEX(Monsters[Defense], $AT254))</f>
        <v>80</v>
      </c>
      <c r="AZ254" s="18" cm="1">
        <f t="array" aca="1" ref="AZ254" ca="1">IF(AND($AS254=$AS253, $CD253=""), CC253, INDEX(Monsters[Luck], $AT254))</f>
        <v>100</v>
      </c>
      <c r="BA254" cm="1">
        <f t="array" aca="1" ref="BA254" ca="1">IF(AT254=AT253, BA253, MATCH(INDEX(Monsters[Element], AT254), Elements, 0))</f>
        <v>4</v>
      </c>
      <c r="BB254" s="4" cm="1">
        <f t="array" aca="1" ref="BB254" ca="1">INDEX(Monsters[Chance to Use 2], AT254)</f>
        <v>0.25</v>
      </c>
      <c r="BC254" cm="1">
        <f t="array" aca="1" ref="BC254" ca="1">INDEX(Monsters[Ability 1 ID], AT254)</f>
        <v>1</v>
      </c>
      <c r="BD254" cm="1">
        <f t="array" aca="1" ref="BD254" ca="1">INDEX(Monsters[Ability 2 ID], AT254)</f>
        <v>2</v>
      </c>
      <c r="BE254" cm="1">
        <f t="array" aca="1" ref="BE254" ca="1">INDEX(Abilities[Stamina Cost], BC254)</f>
        <v>5</v>
      </c>
      <c r="BF254" cm="1">
        <f t="array" aca="1" ref="BF254" ca="1">INDEX(Abilities[Stamina Cost], BD254)</f>
        <v>3</v>
      </c>
      <c r="BG254">
        <f t="shared" ca="1" si="148"/>
        <v>2</v>
      </c>
      <c r="BH254">
        <f t="shared" ca="1" si="149"/>
        <v>3</v>
      </c>
      <c r="BI254">
        <f t="shared" ca="1" si="150"/>
        <v>5</v>
      </c>
      <c r="BJ254">
        <f t="shared" ca="1" si="151"/>
        <v>1</v>
      </c>
      <c r="BK254">
        <f t="shared" ca="1" si="152"/>
        <v>1</v>
      </c>
      <c r="BL254" s="18" cm="1">
        <f t="array" aca="1" ref="BL254" ca="1">INDEX(Abilities[Element ID], $BK254)</f>
        <v>4</v>
      </c>
      <c r="BM254" s="18" cm="1">
        <f t="array" aca="1" ref="BM254" ca="1">INDEX(Abilities[Stamina Cost], $BK254)</f>
        <v>5</v>
      </c>
      <c r="BN254" s="18" cm="1">
        <f t="array" aca="1" ref="BN254" ca="1">INDEX(Abilities[Min Damage], $BK254)</f>
        <v>12</v>
      </c>
      <c r="BO254" s="18" cm="1">
        <f t="array" aca="1" ref="BO254" ca="1">INDEX(Abilities[Max Damage], $BK254)</f>
        <v>18</v>
      </c>
      <c r="BP254" s="14">
        <f t="shared" ca="1" si="153"/>
        <v>18.0160441081809</v>
      </c>
      <c r="BQ254" t="str" cm="1">
        <f t="array" aca="1" ref="BQ254" ca="1">INDEX(Abilities[Special Effect], BK254)</f>
        <v>Vampire</v>
      </c>
      <c r="BR254" t="b" cm="1">
        <f t="array" aca="1" ref="BR254" ca="1">RAND() &lt;INDEX(Abilities[Effect Chance], BK254)*AZ254/100</f>
        <v>0</v>
      </c>
      <c r="BS254" t="str">
        <f t="shared" ca="1" si="154"/>
        <v/>
      </c>
      <c r="BT254" s="14">
        <f t="shared" ca="1" si="155"/>
        <v>18.0160441081809</v>
      </c>
      <c r="BU254" t="b">
        <f t="shared" ca="1" si="156"/>
        <v>0</v>
      </c>
      <c r="BV254" t="b">
        <f ca="1">AND(BU254, AS254=COUNTA(Parties[Opponent Party]))</f>
        <v>0</v>
      </c>
      <c r="BW254" s="14" cm="1">
        <f t="array" aca="1" ref="BW254" ca="1">INDEX(ElementMultiplier, AA254, BA254)*100/AY254</f>
        <v>1.875</v>
      </c>
      <c r="BX254" s="18">
        <f t="shared" ca="1" si="101"/>
        <v>12</v>
      </c>
      <c r="BY254" s="18">
        <f t="shared" ca="1" si="102"/>
        <v>21.5</v>
      </c>
      <c r="BZ254" s="18">
        <f t="shared" ca="1" si="157"/>
        <v>88</v>
      </c>
      <c r="CA254" s="18">
        <f t="shared" ca="1" si="158"/>
        <v>110</v>
      </c>
      <c r="CB254" s="18">
        <f t="shared" ca="1" si="159"/>
        <v>80</v>
      </c>
      <c r="CC254" s="18">
        <f t="shared" ca="1" si="160"/>
        <v>100</v>
      </c>
      <c r="CD254" t="str">
        <f t="shared" ca="1" si="161"/>
        <v>Opponent</v>
      </c>
    </row>
    <row r="255" spans="8:82" x14ac:dyDescent="0.25">
      <c r="H255">
        <f t="shared" ca="1" si="133"/>
        <v>1</v>
      </c>
      <c r="I255" cm="1">
        <f t="array" aca="1" ref="I255" ca="1">IF(H255=H254, I254, INDEX(Parties[Player ID], H255))</f>
        <v>5</v>
      </c>
      <c r="J255" t="str" cm="1">
        <f t="array" aca="1" ref="J255" ca="1">IF(I255=I254,J254, INDEX(Monsters[Name], I255))</f>
        <v>Gunome</v>
      </c>
      <c r="K255" cm="1">
        <f t="array" aca="1" ref="K255" ca="1">IF(AND($H255=$H254, CD254=""), AN254, INDEX(Monsters[Health], $I255))</f>
        <v>55</v>
      </c>
      <c r="L255" cm="1">
        <f t="array" aca="1" ref="L255" ca="1">IF(AND($H255=$H254, $CD254=""), AO254, INDEX(Monsters[Stamina], $I255))</f>
        <v>110</v>
      </c>
      <c r="M255" s="18" cm="1">
        <f t="array" aca="1" ref="M255" ca="1">IF(AND($H255=$H254, $CD254=""), AP254, INDEX(Monsters[Attack], $I255))</f>
        <v>165</v>
      </c>
      <c r="N255" s="18" cm="1">
        <f t="array" aca="1" ref="N255" ca="1">IF(AND($H255=$H254, $CD254=""), AQ254, INDEX(Monsters[Defense], $I255))</f>
        <v>125</v>
      </c>
      <c r="O255" s="18" cm="1">
        <f t="array" aca="1" ref="O255" ca="1">IF(AND($H255=$H254, $CD254=""), AR254, INDEX(Monsters[Luck], $I255))</f>
        <v>110</v>
      </c>
      <c r="P255" cm="1">
        <f t="array" aca="1" ref="P255" ca="1">IF(I255=I254, P254, MATCH(INDEX(Monsters[Element], I255), Elements, 0))</f>
        <v>5</v>
      </c>
      <c r="Q255" s="4" cm="1">
        <f t="array" aca="1" ref="Q255" ca="1">INDEX(Monsters[Chance to Use 2], I255)</f>
        <v>0.4</v>
      </c>
      <c r="R255" cm="1">
        <f t="array" aca="1" ref="R255" ca="1">INDEX(Monsters[Ability 1 ID], I255)</f>
        <v>9</v>
      </c>
      <c r="S255" cm="1">
        <f t="array" aca="1" ref="S255" ca="1">INDEX(Monsters[Ability 2 ID], I255)</f>
        <v>10</v>
      </c>
      <c r="T255" cm="1">
        <f t="array" aca="1" ref="T255" ca="1">INDEX(Abilities[Stamina Cost], R255)</f>
        <v>5</v>
      </c>
      <c r="U255" cm="1">
        <f t="array" aca="1" ref="U255" ca="1">INDEX(Abilities[Stamina Cost], S255)</f>
        <v>12</v>
      </c>
      <c r="V255">
        <f t="shared" ca="1" si="134"/>
        <v>1</v>
      </c>
      <c r="W255">
        <f t="shared" ca="1" si="135"/>
        <v>5</v>
      </c>
      <c r="X255">
        <f t="shared" ca="1" si="136"/>
        <v>12</v>
      </c>
      <c r="Y255">
        <f t="shared" ca="1" si="137"/>
        <v>2</v>
      </c>
      <c r="Z255">
        <f t="shared" ca="1" si="138"/>
        <v>10</v>
      </c>
      <c r="AA255" s="18" cm="1">
        <f t="array" aca="1" ref="AA255" ca="1">INDEX(Abilities[Element ID], $Z255)</f>
        <v>5</v>
      </c>
      <c r="AB255" s="18" cm="1">
        <f t="array" aca="1" ref="AB255" ca="1">INDEX(Abilities[Stamina Cost], $Z255)</f>
        <v>12</v>
      </c>
      <c r="AC255" s="18" cm="1">
        <f t="array" aca="1" ref="AC255" ca="1">INDEX(Abilities[Min Damage], $Z255)</f>
        <v>4</v>
      </c>
      <c r="AD255" s="18" cm="1">
        <f t="array" aca="1" ref="AD255" ca="1">INDEX(Abilities[Max Damage], $Z255)</f>
        <v>10</v>
      </c>
      <c r="AE255" s="14">
        <f t="shared" ca="1" si="139"/>
        <v>10.125148312725793</v>
      </c>
      <c r="AF255" t="str" cm="1">
        <f t="array" aca="1" ref="AF255" ca="1">INDEX(Abilities[Special Effect], Z255)</f>
        <v>Focus</v>
      </c>
      <c r="AG255" t="b" cm="1">
        <f t="array" aca="1" ref="AG255" ca="1">RAND() &lt;INDEX(Abilities[Effect Chance], Z255)*O255/100</f>
        <v>0</v>
      </c>
      <c r="AH255" t="str">
        <f t="shared" ca="1" si="140"/>
        <v/>
      </c>
      <c r="AI255" s="14">
        <f t="shared" ca="1" si="141"/>
        <v>10.125148312725793</v>
      </c>
      <c r="AJ255" t="b">
        <f t="shared" ca="1" si="142"/>
        <v>0</v>
      </c>
      <c r="AK255" t="b">
        <f ca="1">AND(AJ255, H255=COUNTA(Parties[Player Party]))</f>
        <v>0</v>
      </c>
      <c r="AL255" s="14" cm="1">
        <f t="array" aca="1" ref="AL255" ca="1">INDEX(ElementMultiplier, BL255, P255)*100/N255</f>
        <v>0.8</v>
      </c>
      <c r="AM255" s="14">
        <f t="shared" ca="1" si="100"/>
        <v>7</v>
      </c>
      <c r="AN255" s="18">
        <f t="shared" ca="1" si="113"/>
        <v>48</v>
      </c>
      <c r="AO255" s="18">
        <f t="shared" ca="1" si="143"/>
        <v>98</v>
      </c>
      <c r="AP255" s="18">
        <f t="shared" ca="1" si="144"/>
        <v>165</v>
      </c>
      <c r="AQ255" s="18">
        <f t="shared" ca="1" si="145"/>
        <v>113</v>
      </c>
      <c r="AR255" s="18">
        <f t="shared" ca="1" si="146"/>
        <v>110</v>
      </c>
      <c r="AS255">
        <f t="shared" ca="1" si="147"/>
        <v>1</v>
      </c>
      <c r="AT255" cm="1">
        <f t="array" aca="1" ref="AT255" ca="1">IF(AS255=AS254, AT254, INDEX(Parties[Opponent ID], AS255))</f>
        <v>12</v>
      </c>
      <c r="AU255" t="str" cm="1">
        <f t="array" aca="1" ref="AU255" ca="1">IF(AT255=AT254,AU254, INDEX(Monsters[Name], AT255))</f>
        <v>Gmooose</v>
      </c>
      <c r="AV255" cm="1">
        <f t="array" aca="1" ref="AV255" ca="1">IF(AND($AS255=$AS254, $CD254=""), BY254, INDEX(Monsters[Health], $AT255))</f>
        <v>185</v>
      </c>
      <c r="AW255" cm="1">
        <f t="array" aca="1" ref="AW255" ca="1">IF(AND($AS255=$AS254, $CD254=""), BZ254, INDEX(Monsters[Stamina], $AT255))</f>
        <v>135</v>
      </c>
      <c r="AX255" s="18" cm="1">
        <f t="array" aca="1" ref="AX255" ca="1">IF(AND($AS255=$AS254, $CD254=""), CA254, INDEX(Monsters[Attack], $AT255))</f>
        <v>70</v>
      </c>
      <c r="AY255" s="18" cm="1">
        <f t="array" aca="1" ref="AY255" ca="1">IF(AND($AS255=$AS254, $CD254=""), CB254, INDEX(Monsters[Defense], $AT255))</f>
        <v>115</v>
      </c>
      <c r="AZ255" s="18" cm="1">
        <f t="array" aca="1" ref="AZ255" ca="1">IF(AND($AS255=$AS254, $CD254=""), CC254, INDEX(Monsters[Luck], $AT255))</f>
        <v>100</v>
      </c>
      <c r="BA255" cm="1">
        <f t="array" aca="1" ref="BA255" ca="1">IF(AT255=AT254, BA254, MATCH(INDEX(Monsters[Element], AT255), Elements, 0))</f>
        <v>4</v>
      </c>
      <c r="BB255" s="4" cm="1">
        <f t="array" aca="1" ref="BB255" ca="1">INDEX(Monsters[Chance to Use 2], AT255)</f>
        <v>0.19999999999999996</v>
      </c>
      <c r="BC255" cm="1">
        <f t="array" aca="1" ref="BC255" ca="1">INDEX(Monsters[Ability 1 ID], AT255)</f>
        <v>3</v>
      </c>
      <c r="BD255" cm="1">
        <f t="array" aca="1" ref="BD255" ca="1">INDEX(Monsters[Ability 2 ID], AT255)</f>
        <v>2</v>
      </c>
      <c r="BE255" cm="1">
        <f t="array" aca="1" ref="BE255" ca="1">INDEX(Abilities[Stamina Cost], BC255)</f>
        <v>3</v>
      </c>
      <c r="BF255" cm="1">
        <f t="array" aca="1" ref="BF255" ca="1">INDEX(Abilities[Stamina Cost], BD255)</f>
        <v>3</v>
      </c>
      <c r="BG255">
        <f t="shared" ca="1" si="148"/>
        <v>1</v>
      </c>
      <c r="BH255">
        <f t="shared" ca="1" si="149"/>
        <v>3</v>
      </c>
      <c r="BI255">
        <f t="shared" ca="1" si="150"/>
        <v>3</v>
      </c>
      <c r="BJ255">
        <f t="shared" ca="1" si="151"/>
        <v>2</v>
      </c>
      <c r="BK255">
        <f t="shared" ca="1" si="152"/>
        <v>2</v>
      </c>
      <c r="BL255" s="18" cm="1">
        <f t="array" aca="1" ref="BL255" ca="1">INDEX(Abilities[Element ID], $BK255)</f>
        <v>1</v>
      </c>
      <c r="BM255" s="18" cm="1">
        <f t="array" aca="1" ref="BM255" ca="1">INDEX(Abilities[Stamina Cost], $BK255)</f>
        <v>3</v>
      </c>
      <c r="BN255" s="18" cm="1">
        <f t="array" aca="1" ref="BN255" ca="1">INDEX(Abilities[Min Damage], $BK255)</f>
        <v>8</v>
      </c>
      <c r="BO255" s="18" cm="1">
        <f t="array" aca="1" ref="BO255" ca="1">INDEX(Abilities[Max Damage], $BK255)</f>
        <v>13</v>
      </c>
      <c r="BP255" s="14">
        <f t="shared" ca="1" si="153"/>
        <v>6.7418994401361241</v>
      </c>
      <c r="BQ255" t="str" cm="1">
        <f t="array" aca="1" ref="BQ255" ca="1">INDEX(Abilities[Special Effect], BK255)</f>
        <v>Sunder</v>
      </c>
      <c r="BR255" t="b" cm="1">
        <f t="array" aca="1" ref="BR255" ca="1">RAND() &lt;INDEX(Abilities[Effect Chance], BK255)*AZ255/100</f>
        <v>1</v>
      </c>
      <c r="BS255" t="str">
        <f t="shared" ca="1" si="154"/>
        <v>Sunder</v>
      </c>
      <c r="BT255" s="14">
        <f t="shared" ca="1" si="155"/>
        <v>6.7418994401361241</v>
      </c>
      <c r="BU255" t="b">
        <f t="shared" ca="1" si="156"/>
        <v>0</v>
      </c>
      <c r="BV255" t="b">
        <f ca="1">AND(BU255, AS255=COUNTA(Parties[Opponent Party]))</f>
        <v>0</v>
      </c>
      <c r="BW255" s="14" cm="1">
        <f t="array" aca="1" ref="BW255" ca="1">INDEX(ElementMultiplier, AA255, BA255)*100/AY255</f>
        <v>1.3043478260869565</v>
      </c>
      <c r="BX255" s="18">
        <f t="shared" ca="1" si="101"/>
        <v>13</v>
      </c>
      <c r="BY255" s="18">
        <f t="shared" ca="1" si="102"/>
        <v>172</v>
      </c>
      <c r="BZ255" s="18">
        <f t="shared" ca="1" si="157"/>
        <v>132</v>
      </c>
      <c r="CA255" s="18">
        <f t="shared" ca="1" si="158"/>
        <v>70</v>
      </c>
      <c r="CB255" s="18">
        <f t="shared" ca="1" si="159"/>
        <v>115</v>
      </c>
      <c r="CC255" s="18">
        <f t="shared" ca="1" si="160"/>
        <v>100</v>
      </c>
      <c r="CD255" t="str">
        <f t="shared" ca="1" si="161"/>
        <v/>
      </c>
    </row>
    <row r="256" spans="8:82" x14ac:dyDescent="0.25">
      <c r="H256">
        <f t="shared" ca="1" si="133"/>
        <v>1</v>
      </c>
      <c r="I256" cm="1">
        <f t="array" aca="1" ref="I256" ca="1">IF(H256=H255, I255, INDEX(Parties[Player ID], H256))</f>
        <v>5</v>
      </c>
      <c r="J256" t="str" cm="1">
        <f t="array" aca="1" ref="J256" ca="1">IF(I256=I255,J255, INDEX(Monsters[Name], I256))</f>
        <v>Gunome</v>
      </c>
      <c r="K256" cm="1">
        <f t="array" aca="1" ref="K256" ca="1">IF(AND($H256=$H255, CD255=""), AN255, INDEX(Monsters[Health], $I256))</f>
        <v>48</v>
      </c>
      <c r="L256" cm="1">
        <f t="array" aca="1" ref="L256" ca="1">IF(AND($H256=$H255, $CD255=""), AO255, INDEX(Monsters[Stamina], $I256))</f>
        <v>98</v>
      </c>
      <c r="M256" s="18" cm="1">
        <f t="array" aca="1" ref="M256" ca="1">IF(AND($H256=$H255, $CD255=""), AP255, INDEX(Monsters[Attack], $I256))</f>
        <v>165</v>
      </c>
      <c r="N256" s="18" cm="1">
        <f t="array" aca="1" ref="N256" ca="1">IF(AND($H256=$H255, $CD255=""), AQ255, INDEX(Monsters[Defense], $I256))</f>
        <v>113</v>
      </c>
      <c r="O256" s="18" cm="1">
        <f t="array" aca="1" ref="O256" ca="1">IF(AND($H256=$H255, $CD255=""), AR255, INDEX(Monsters[Luck], $I256))</f>
        <v>110</v>
      </c>
      <c r="P256" cm="1">
        <f t="array" aca="1" ref="P256" ca="1">IF(I256=I255, P255, MATCH(INDEX(Monsters[Element], I256), Elements, 0))</f>
        <v>5</v>
      </c>
      <c r="Q256" s="4" cm="1">
        <f t="array" aca="1" ref="Q256" ca="1">INDEX(Monsters[Chance to Use 2], I256)</f>
        <v>0.4</v>
      </c>
      <c r="R256" cm="1">
        <f t="array" aca="1" ref="R256" ca="1">INDEX(Monsters[Ability 1 ID], I256)</f>
        <v>9</v>
      </c>
      <c r="S256" cm="1">
        <f t="array" aca="1" ref="S256" ca="1">INDEX(Monsters[Ability 2 ID], I256)</f>
        <v>10</v>
      </c>
      <c r="T256" cm="1">
        <f t="array" aca="1" ref="T256" ca="1">INDEX(Abilities[Stamina Cost], R256)</f>
        <v>5</v>
      </c>
      <c r="U256" cm="1">
        <f t="array" aca="1" ref="U256" ca="1">INDEX(Abilities[Stamina Cost], S256)</f>
        <v>12</v>
      </c>
      <c r="V256">
        <f t="shared" ca="1" si="134"/>
        <v>1</v>
      </c>
      <c r="W256">
        <f t="shared" ca="1" si="135"/>
        <v>5</v>
      </c>
      <c r="X256">
        <f t="shared" ca="1" si="136"/>
        <v>12</v>
      </c>
      <c r="Y256">
        <f t="shared" ca="1" si="137"/>
        <v>1</v>
      </c>
      <c r="Z256">
        <f t="shared" ca="1" si="138"/>
        <v>9</v>
      </c>
      <c r="AA256" s="18" cm="1">
        <f t="array" aca="1" ref="AA256" ca="1">INDEX(Abilities[Element ID], $Z256)</f>
        <v>5</v>
      </c>
      <c r="AB256" s="18" cm="1">
        <f t="array" aca="1" ref="AB256" ca="1">INDEX(Abilities[Stamina Cost], $Z256)</f>
        <v>5</v>
      </c>
      <c r="AC256" s="18" cm="1">
        <f t="array" aca="1" ref="AC256" ca="1">INDEX(Abilities[Min Damage], $Z256)</f>
        <v>11</v>
      </c>
      <c r="AD256" s="18" cm="1">
        <f t="array" aca="1" ref="AD256" ca="1">INDEX(Abilities[Max Damage], $Z256)</f>
        <v>16</v>
      </c>
      <c r="AE256" s="14">
        <f t="shared" ca="1" si="139"/>
        <v>21.450554258260919</v>
      </c>
      <c r="AF256" t="str" cm="1">
        <f t="array" aca="1" ref="AF256" ca="1">INDEX(Abilities[Special Effect], Z256)</f>
        <v>Vampire</v>
      </c>
      <c r="AG256" t="b" cm="1">
        <f t="array" aca="1" ref="AG256" ca="1">RAND() &lt;INDEX(Abilities[Effect Chance], Z256)*O256/100</f>
        <v>1</v>
      </c>
      <c r="AH256" t="str">
        <f t="shared" ca="1" si="140"/>
        <v>Vampire</v>
      </c>
      <c r="AI256" s="14">
        <f t="shared" ca="1" si="141"/>
        <v>21.450554258260919</v>
      </c>
      <c r="AJ256" t="b">
        <f t="shared" ca="1" si="142"/>
        <v>0</v>
      </c>
      <c r="AK256" t="b">
        <f ca="1">AND(AJ256, H256=COUNTA(Parties[Player Party]))</f>
        <v>0</v>
      </c>
      <c r="AL256" s="14" cm="1">
        <f t="array" aca="1" ref="AL256" ca="1">INDEX(ElementMultiplier, BL256, P256)*100/N256</f>
        <v>0.88495575221238942</v>
      </c>
      <c r="AM256" s="14">
        <f t="shared" ca="1" si="100"/>
        <v>7</v>
      </c>
      <c r="AN256" s="18">
        <f t="shared" ca="1" si="113"/>
        <v>55</v>
      </c>
      <c r="AO256" s="18">
        <f t="shared" ca="1" si="143"/>
        <v>93</v>
      </c>
      <c r="AP256" s="18">
        <f t="shared" ca="1" si="144"/>
        <v>165</v>
      </c>
      <c r="AQ256" s="18">
        <f t="shared" ca="1" si="145"/>
        <v>102</v>
      </c>
      <c r="AR256" s="18">
        <f t="shared" ca="1" si="146"/>
        <v>110</v>
      </c>
      <c r="AS256">
        <f t="shared" ca="1" si="147"/>
        <v>1</v>
      </c>
      <c r="AT256" cm="1">
        <f t="array" aca="1" ref="AT256" ca="1">IF(AS256=AS255, AT255, INDEX(Parties[Opponent ID], AS256))</f>
        <v>12</v>
      </c>
      <c r="AU256" t="str" cm="1">
        <f t="array" aca="1" ref="AU256" ca="1">IF(AT256=AT255,AU255, INDEX(Monsters[Name], AT256))</f>
        <v>Gmooose</v>
      </c>
      <c r="AV256" cm="1">
        <f t="array" aca="1" ref="AV256" ca="1">IF(AND($AS256=$AS255, $CD255=""), BY255, INDEX(Monsters[Health], $AT256))</f>
        <v>172</v>
      </c>
      <c r="AW256" cm="1">
        <f t="array" aca="1" ref="AW256" ca="1">IF(AND($AS256=$AS255, $CD255=""), BZ255, INDEX(Monsters[Stamina], $AT256))</f>
        <v>132</v>
      </c>
      <c r="AX256" s="18" cm="1">
        <f t="array" aca="1" ref="AX256" ca="1">IF(AND($AS256=$AS255, $CD255=""), CA255, INDEX(Monsters[Attack], $AT256))</f>
        <v>70</v>
      </c>
      <c r="AY256" s="18" cm="1">
        <f t="array" aca="1" ref="AY256" ca="1">IF(AND($AS256=$AS255, $CD255=""), CB255, INDEX(Monsters[Defense], $AT256))</f>
        <v>115</v>
      </c>
      <c r="AZ256" s="18" cm="1">
        <f t="array" aca="1" ref="AZ256" ca="1">IF(AND($AS256=$AS255, $CD255=""), CC255, INDEX(Monsters[Luck], $AT256))</f>
        <v>100</v>
      </c>
      <c r="BA256" cm="1">
        <f t="array" aca="1" ref="BA256" ca="1">IF(AT256=AT255, BA255, MATCH(INDEX(Monsters[Element], AT256), Elements, 0))</f>
        <v>4</v>
      </c>
      <c r="BB256" s="4" cm="1">
        <f t="array" aca="1" ref="BB256" ca="1">INDEX(Monsters[Chance to Use 2], AT256)</f>
        <v>0.19999999999999996</v>
      </c>
      <c r="BC256" cm="1">
        <f t="array" aca="1" ref="BC256" ca="1">INDEX(Monsters[Ability 1 ID], AT256)</f>
        <v>3</v>
      </c>
      <c r="BD256" cm="1">
        <f t="array" aca="1" ref="BD256" ca="1">INDEX(Monsters[Ability 2 ID], AT256)</f>
        <v>2</v>
      </c>
      <c r="BE256" cm="1">
        <f t="array" aca="1" ref="BE256" ca="1">INDEX(Abilities[Stamina Cost], BC256)</f>
        <v>3</v>
      </c>
      <c r="BF256" cm="1">
        <f t="array" aca="1" ref="BF256" ca="1">INDEX(Abilities[Stamina Cost], BD256)</f>
        <v>3</v>
      </c>
      <c r="BG256">
        <f t="shared" ca="1" si="148"/>
        <v>1</v>
      </c>
      <c r="BH256">
        <f t="shared" ca="1" si="149"/>
        <v>3</v>
      </c>
      <c r="BI256">
        <f t="shared" ca="1" si="150"/>
        <v>3</v>
      </c>
      <c r="BJ256">
        <f t="shared" ca="1" si="151"/>
        <v>2</v>
      </c>
      <c r="BK256">
        <f t="shared" ca="1" si="152"/>
        <v>2</v>
      </c>
      <c r="BL256" s="18" cm="1">
        <f t="array" aca="1" ref="BL256" ca="1">INDEX(Abilities[Element ID], $BK256)</f>
        <v>1</v>
      </c>
      <c r="BM256" s="18" cm="1">
        <f t="array" aca="1" ref="BM256" ca="1">INDEX(Abilities[Stamina Cost], $BK256)</f>
        <v>3</v>
      </c>
      <c r="BN256" s="18" cm="1">
        <f t="array" aca="1" ref="BN256" ca="1">INDEX(Abilities[Min Damage], $BK256)</f>
        <v>8</v>
      </c>
      <c r="BO256" s="18" cm="1">
        <f t="array" aca="1" ref="BO256" ca="1">INDEX(Abilities[Max Damage], $BK256)</f>
        <v>13</v>
      </c>
      <c r="BP256" s="14">
        <f t="shared" ca="1" si="153"/>
        <v>7.3313121043428824</v>
      </c>
      <c r="BQ256" t="str" cm="1">
        <f t="array" aca="1" ref="BQ256" ca="1">INDEX(Abilities[Special Effect], BK256)</f>
        <v>Sunder</v>
      </c>
      <c r="BR256" t="b" cm="1">
        <f t="array" aca="1" ref="BR256" ca="1">RAND() &lt;INDEX(Abilities[Effect Chance], BK256)*AZ256/100</f>
        <v>1</v>
      </c>
      <c r="BS256" t="str">
        <f t="shared" ca="1" si="154"/>
        <v>Sunder</v>
      </c>
      <c r="BT256" s="14">
        <f t="shared" ca="1" si="155"/>
        <v>7.3313121043428824</v>
      </c>
      <c r="BU256" t="b">
        <f t="shared" ca="1" si="156"/>
        <v>0</v>
      </c>
      <c r="BV256" t="b">
        <f ca="1">AND(BU256, AS256=COUNTA(Parties[Opponent Party]))</f>
        <v>0</v>
      </c>
      <c r="BW256" s="14" cm="1">
        <f t="array" aca="1" ref="BW256" ca="1">INDEX(ElementMultiplier, AA256, BA256)*100/AY256</f>
        <v>1.3043478260869565</v>
      </c>
      <c r="BX256" s="18">
        <f t="shared" ca="1" si="101"/>
        <v>28</v>
      </c>
      <c r="BY256" s="18">
        <f t="shared" ca="1" si="102"/>
        <v>144</v>
      </c>
      <c r="BZ256" s="18">
        <f t="shared" ca="1" si="157"/>
        <v>129</v>
      </c>
      <c r="CA256" s="18">
        <f t="shared" ca="1" si="158"/>
        <v>70</v>
      </c>
      <c r="CB256" s="18">
        <f t="shared" ca="1" si="159"/>
        <v>115</v>
      </c>
      <c r="CC256" s="18">
        <f t="shared" ca="1" si="160"/>
        <v>100</v>
      </c>
      <c r="CD256" t="str">
        <f t="shared" ca="1" si="161"/>
        <v/>
      </c>
    </row>
    <row r="257" spans="8:82" x14ac:dyDescent="0.25">
      <c r="H257">
        <f t="shared" ca="1" si="133"/>
        <v>1</v>
      </c>
      <c r="I257" cm="1">
        <f t="array" aca="1" ref="I257" ca="1">IF(H257=H256, I256, INDEX(Parties[Player ID], H257))</f>
        <v>5</v>
      </c>
      <c r="J257" t="str" cm="1">
        <f t="array" aca="1" ref="J257" ca="1">IF(I257=I256,J256, INDEX(Monsters[Name], I257))</f>
        <v>Gunome</v>
      </c>
      <c r="K257" cm="1">
        <f t="array" aca="1" ref="K257" ca="1">IF(AND($H257=$H256, CD256=""), AN256, INDEX(Monsters[Health], $I257))</f>
        <v>55</v>
      </c>
      <c r="L257" cm="1">
        <f t="array" aca="1" ref="L257" ca="1">IF(AND($H257=$H256, $CD256=""), AO256, INDEX(Monsters[Stamina], $I257))</f>
        <v>93</v>
      </c>
      <c r="M257" s="18" cm="1">
        <f t="array" aca="1" ref="M257" ca="1">IF(AND($H257=$H256, $CD256=""), AP256, INDEX(Monsters[Attack], $I257))</f>
        <v>165</v>
      </c>
      <c r="N257" s="18" cm="1">
        <f t="array" aca="1" ref="N257" ca="1">IF(AND($H257=$H256, $CD256=""), AQ256, INDEX(Monsters[Defense], $I257))</f>
        <v>102</v>
      </c>
      <c r="O257" s="18" cm="1">
        <f t="array" aca="1" ref="O257" ca="1">IF(AND($H257=$H256, $CD256=""), AR256, INDEX(Monsters[Luck], $I257))</f>
        <v>110</v>
      </c>
      <c r="P257" cm="1">
        <f t="array" aca="1" ref="P257" ca="1">IF(I257=I256, P256, MATCH(INDEX(Monsters[Element], I257), Elements, 0))</f>
        <v>5</v>
      </c>
      <c r="Q257" s="4" cm="1">
        <f t="array" aca="1" ref="Q257" ca="1">INDEX(Monsters[Chance to Use 2], I257)</f>
        <v>0.4</v>
      </c>
      <c r="R257" cm="1">
        <f t="array" aca="1" ref="R257" ca="1">INDEX(Monsters[Ability 1 ID], I257)</f>
        <v>9</v>
      </c>
      <c r="S257" cm="1">
        <f t="array" aca="1" ref="S257" ca="1">INDEX(Monsters[Ability 2 ID], I257)</f>
        <v>10</v>
      </c>
      <c r="T257" cm="1">
        <f t="array" aca="1" ref="T257" ca="1">INDEX(Abilities[Stamina Cost], R257)</f>
        <v>5</v>
      </c>
      <c r="U257" cm="1">
        <f t="array" aca="1" ref="U257" ca="1">INDEX(Abilities[Stamina Cost], S257)</f>
        <v>12</v>
      </c>
      <c r="V257">
        <f t="shared" ca="1" si="134"/>
        <v>1</v>
      </c>
      <c r="W257">
        <f t="shared" ca="1" si="135"/>
        <v>5</v>
      </c>
      <c r="X257">
        <f t="shared" ca="1" si="136"/>
        <v>12</v>
      </c>
      <c r="Y257">
        <f t="shared" ca="1" si="137"/>
        <v>2</v>
      </c>
      <c r="Z257">
        <f t="shared" ca="1" si="138"/>
        <v>10</v>
      </c>
      <c r="AA257" s="18" cm="1">
        <f t="array" aca="1" ref="AA257" ca="1">INDEX(Abilities[Element ID], $Z257)</f>
        <v>5</v>
      </c>
      <c r="AB257" s="18" cm="1">
        <f t="array" aca="1" ref="AB257" ca="1">INDEX(Abilities[Stamina Cost], $Z257)</f>
        <v>12</v>
      </c>
      <c r="AC257" s="18" cm="1">
        <f t="array" aca="1" ref="AC257" ca="1">INDEX(Abilities[Min Damage], $Z257)</f>
        <v>4</v>
      </c>
      <c r="AD257" s="18" cm="1">
        <f t="array" aca="1" ref="AD257" ca="1">INDEX(Abilities[Max Damage], $Z257)</f>
        <v>10</v>
      </c>
      <c r="AE257" s="14">
        <f t="shared" ca="1" si="139"/>
        <v>10.873028480063624</v>
      </c>
      <c r="AF257" t="str" cm="1">
        <f t="array" aca="1" ref="AF257" ca="1">INDEX(Abilities[Special Effect], Z257)</f>
        <v>Focus</v>
      </c>
      <c r="AG257" t="b" cm="1">
        <f t="array" aca="1" ref="AG257" ca="1">RAND() &lt;INDEX(Abilities[Effect Chance], Z257)*O257/100</f>
        <v>0</v>
      </c>
      <c r="AH257" t="str">
        <f t="shared" ca="1" si="140"/>
        <v/>
      </c>
      <c r="AI257" s="14">
        <f t="shared" ca="1" si="141"/>
        <v>10.873028480063624</v>
      </c>
      <c r="AJ257" t="b">
        <f t="shared" ca="1" si="142"/>
        <v>0</v>
      </c>
      <c r="AK257" t="b">
        <f ca="1">AND(AJ257, H257=COUNTA(Parties[Player Party]))</f>
        <v>0</v>
      </c>
      <c r="AL257" s="14" cm="1">
        <f t="array" aca="1" ref="AL257" ca="1">INDEX(ElementMultiplier, BL257, P257)*100/N257</f>
        <v>1.2254901960784315</v>
      </c>
      <c r="AM257" s="14">
        <f t="shared" ca="1" si="100"/>
        <v>5</v>
      </c>
      <c r="AN257" s="18">
        <f t="shared" ca="1" si="113"/>
        <v>50</v>
      </c>
      <c r="AO257" s="18">
        <f t="shared" ca="1" si="143"/>
        <v>81</v>
      </c>
      <c r="AP257" s="18">
        <f t="shared" ca="1" si="144"/>
        <v>165</v>
      </c>
      <c r="AQ257" s="18">
        <f t="shared" ca="1" si="145"/>
        <v>102</v>
      </c>
      <c r="AR257" s="18">
        <f t="shared" ca="1" si="146"/>
        <v>110</v>
      </c>
      <c r="AS257">
        <f t="shared" ca="1" si="147"/>
        <v>1</v>
      </c>
      <c r="AT257" cm="1">
        <f t="array" aca="1" ref="AT257" ca="1">IF(AS257=AS256, AT256, INDEX(Parties[Opponent ID], AS257))</f>
        <v>12</v>
      </c>
      <c r="AU257" t="str" cm="1">
        <f t="array" aca="1" ref="AU257" ca="1">IF(AT257=AT256,AU256, INDEX(Monsters[Name], AT257))</f>
        <v>Gmooose</v>
      </c>
      <c r="AV257" cm="1">
        <f t="array" aca="1" ref="AV257" ca="1">IF(AND($AS257=$AS256, $CD256=""), BY256, INDEX(Monsters[Health], $AT257))</f>
        <v>144</v>
      </c>
      <c r="AW257" cm="1">
        <f t="array" aca="1" ref="AW257" ca="1">IF(AND($AS257=$AS256, $CD256=""), BZ256, INDEX(Monsters[Stamina], $AT257))</f>
        <v>129</v>
      </c>
      <c r="AX257" s="18" cm="1">
        <f t="array" aca="1" ref="AX257" ca="1">IF(AND($AS257=$AS256, $CD256=""), CA256, INDEX(Monsters[Attack], $AT257))</f>
        <v>70</v>
      </c>
      <c r="AY257" s="18" cm="1">
        <f t="array" aca="1" ref="AY257" ca="1">IF(AND($AS257=$AS256, $CD256=""), CB256, INDEX(Monsters[Defense], $AT257))</f>
        <v>115</v>
      </c>
      <c r="AZ257" s="18" cm="1">
        <f t="array" aca="1" ref="AZ257" ca="1">IF(AND($AS257=$AS256, $CD256=""), CC256, INDEX(Monsters[Luck], $AT257))</f>
        <v>100</v>
      </c>
      <c r="BA257" cm="1">
        <f t="array" aca="1" ref="BA257" ca="1">IF(AT257=AT256, BA256, MATCH(INDEX(Monsters[Element], AT257), Elements, 0))</f>
        <v>4</v>
      </c>
      <c r="BB257" s="4" cm="1">
        <f t="array" aca="1" ref="BB257" ca="1">INDEX(Monsters[Chance to Use 2], AT257)</f>
        <v>0.19999999999999996</v>
      </c>
      <c r="BC257" cm="1">
        <f t="array" aca="1" ref="BC257" ca="1">INDEX(Monsters[Ability 1 ID], AT257)</f>
        <v>3</v>
      </c>
      <c r="BD257" cm="1">
        <f t="array" aca="1" ref="BD257" ca="1">INDEX(Monsters[Ability 2 ID], AT257)</f>
        <v>2</v>
      </c>
      <c r="BE257" cm="1">
        <f t="array" aca="1" ref="BE257" ca="1">INDEX(Abilities[Stamina Cost], BC257)</f>
        <v>3</v>
      </c>
      <c r="BF257" cm="1">
        <f t="array" aca="1" ref="BF257" ca="1">INDEX(Abilities[Stamina Cost], BD257)</f>
        <v>3</v>
      </c>
      <c r="BG257">
        <f t="shared" ca="1" si="148"/>
        <v>1</v>
      </c>
      <c r="BH257">
        <f t="shared" ca="1" si="149"/>
        <v>3</v>
      </c>
      <c r="BI257">
        <f t="shared" ca="1" si="150"/>
        <v>3</v>
      </c>
      <c r="BJ257">
        <f t="shared" ca="1" si="151"/>
        <v>1</v>
      </c>
      <c r="BK257">
        <f t="shared" ca="1" si="152"/>
        <v>3</v>
      </c>
      <c r="BL257" s="18" cm="1">
        <f t="array" aca="1" ref="BL257" ca="1">INDEX(Abilities[Element ID], $BK257)</f>
        <v>4</v>
      </c>
      <c r="BM257" s="18" cm="1">
        <f t="array" aca="1" ref="BM257" ca="1">INDEX(Abilities[Stamina Cost], $BK257)</f>
        <v>3</v>
      </c>
      <c r="BN257" s="18" cm="1">
        <f t="array" aca="1" ref="BN257" ca="1">INDEX(Abilities[Min Damage], $BK257)</f>
        <v>4</v>
      </c>
      <c r="BO257" s="18" cm="1">
        <f t="array" aca="1" ref="BO257" ca="1">INDEX(Abilities[Max Damage], $BK257)</f>
        <v>8</v>
      </c>
      <c r="BP257" s="14">
        <f t="shared" ca="1" si="153"/>
        <v>4.5698031587510863</v>
      </c>
      <c r="BQ257" t="str" cm="1">
        <f t="array" aca="1" ref="BQ257" ca="1">INDEX(Abilities[Special Effect], BK257)</f>
        <v>Fortify</v>
      </c>
      <c r="BR257" t="b" cm="1">
        <f t="array" aca="1" ref="BR257" ca="1">RAND() &lt;INDEX(Abilities[Effect Chance], BK257)*AZ257/100</f>
        <v>1</v>
      </c>
      <c r="BS257" t="str">
        <f t="shared" ca="1" si="154"/>
        <v>Fortify</v>
      </c>
      <c r="BT257" s="14">
        <f t="shared" ca="1" si="155"/>
        <v>4.5698031587510863</v>
      </c>
      <c r="BU257" t="b">
        <f t="shared" ca="1" si="156"/>
        <v>0</v>
      </c>
      <c r="BV257" t="b">
        <f ca="1">AND(BU257, AS257=COUNTA(Parties[Opponent Party]))</f>
        <v>0</v>
      </c>
      <c r="BW257" s="14" cm="1">
        <f t="array" aca="1" ref="BW257" ca="1">INDEX(ElementMultiplier, AA257, BA257)*100/AY257</f>
        <v>1.3043478260869565</v>
      </c>
      <c r="BX257" s="18">
        <f t="shared" ca="1" si="101"/>
        <v>14</v>
      </c>
      <c r="BY257" s="18">
        <f t="shared" ca="1" si="102"/>
        <v>130</v>
      </c>
      <c r="BZ257" s="18">
        <f t="shared" ca="1" si="157"/>
        <v>126</v>
      </c>
      <c r="CA257" s="18">
        <f t="shared" ca="1" si="158"/>
        <v>70</v>
      </c>
      <c r="CB257" s="18">
        <f t="shared" ca="1" si="159"/>
        <v>127</v>
      </c>
      <c r="CC257" s="18">
        <f t="shared" ca="1" si="160"/>
        <v>100</v>
      </c>
      <c r="CD257" t="str">
        <f t="shared" ca="1" si="161"/>
        <v/>
      </c>
    </row>
    <row r="258" spans="8:82" x14ac:dyDescent="0.25">
      <c r="H258">
        <f t="shared" ca="1" si="133"/>
        <v>1</v>
      </c>
      <c r="I258" cm="1">
        <f t="array" aca="1" ref="I258" ca="1">IF(H258=H257, I257, INDEX(Parties[Player ID], H258))</f>
        <v>5</v>
      </c>
      <c r="J258" t="str" cm="1">
        <f t="array" aca="1" ref="J258" ca="1">IF(I258=I257,J257, INDEX(Monsters[Name], I258))</f>
        <v>Gunome</v>
      </c>
      <c r="K258" cm="1">
        <f t="array" aca="1" ref="K258" ca="1">IF(AND($H258=$H257, CD257=""), AN257, INDEX(Monsters[Health], $I258))</f>
        <v>50</v>
      </c>
      <c r="L258" cm="1">
        <f t="array" aca="1" ref="L258" ca="1">IF(AND($H258=$H257, $CD257=""), AO257, INDEX(Monsters[Stamina], $I258))</f>
        <v>81</v>
      </c>
      <c r="M258" s="18" cm="1">
        <f t="array" aca="1" ref="M258" ca="1">IF(AND($H258=$H257, $CD257=""), AP257, INDEX(Monsters[Attack], $I258))</f>
        <v>165</v>
      </c>
      <c r="N258" s="18" cm="1">
        <f t="array" aca="1" ref="N258" ca="1">IF(AND($H258=$H257, $CD257=""), AQ257, INDEX(Monsters[Defense], $I258))</f>
        <v>102</v>
      </c>
      <c r="O258" s="18" cm="1">
        <f t="array" aca="1" ref="O258" ca="1">IF(AND($H258=$H257, $CD257=""), AR257, INDEX(Monsters[Luck], $I258))</f>
        <v>110</v>
      </c>
      <c r="P258" cm="1">
        <f t="array" aca="1" ref="P258" ca="1">IF(I258=I257, P257, MATCH(INDEX(Monsters[Element], I258), Elements, 0))</f>
        <v>5</v>
      </c>
      <c r="Q258" s="4" cm="1">
        <f t="array" aca="1" ref="Q258" ca="1">INDEX(Monsters[Chance to Use 2], I258)</f>
        <v>0.4</v>
      </c>
      <c r="R258" cm="1">
        <f t="array" aca="1" ref="R258" ca="1">INDEX(Monsters[Ability 1 ID], I258)</f>
        <v>9</v>
      </c>
      <c r="S258" cm="1">
        <f t="array" aca="1" ref="S258" ca="1">INDEX(Monsters[Ability 2 ID], I258)</f>
        <v>10</v>
      </c>
      <c r="T258" cm="1">
        <f t="array" aca="1" ref="T258" ca="1">INDEX(Abilities[Stamina Cost], R258)</f>
        <v>5</v>
      </c>
      <c r="U258" cm="1">
        <f t="array" aca="1" ref="U258" ca="1">INDEX(Abilities[Stamina Cost], S258)</f>
        <v>12</v>
      </c>
      <c r="V258">
        <f t="shared" ca="1" si="134"/>
        <v>1</v>
      </c>
      <c r="W258">
        <f t="shared" ca="1" si="135"/>
        <v>5</v>
      </c>
      <c r="X258">
        <f t="shared" ca="1" si="136"/>
        <v>12</v>
      </c>
      <c r="Y258">
        <f t="shared" ca="1" si="137"/>
        <v>1</v>
      </c>
      <c r="Z258">
        <f t="shared" ca="1" si="138"/>
        <v>9</v>
      </c>
      <c r="AA258" s="18" cm="1">
        <f t="array" aca="1" ref="AA258" ca="1">INDEX(Abilities[Element ID], $Z258)</f>
        <v>5</v>
      </c>
      <c r="AB258" s="18" cm="1">
        <f t="array" aca="1" ref="AB258" ca="1">INDEX(Abilities[Stamina Cost], $Z258)</f>
        <v>5</v>
      </c>
      <c r="AC258" s="18" cm="1">
        <f t="array" aca="1" ref="AC258" ca="1">INDEX(Abilities[Min Damage], $Z258)</f>
        <v>11</v>
      </c>
      <c r="AD258" s="18" cm="1">
        <f t="array" aca="1" ref="AD258" ca="1">INDEX(Abilities[Max Damage], $Z258)</f>
        <v>16</v>
      </c>
      <c r="AE258" s="14">
        <f t="shared" ca="1" si="139"/>
        <v>20.911299510959434</v>
      </c>
      <c r="AF258" t="str" cm="1">
        <f t="array" aca="1" ref="AF258" ca="1">INDEX(Abilities[Special Effect], Z258)</f>
        <v>Vampire</v>
      </c>
      <c r="AG258" t="b" cm="1">
        <f t="array" aca="1" ref="AG258" ca="1">RAND() &lt;INDEX(Abilities[Effect Chance], Z258)*O258/100</f>
        <v>0</v>
      </c>
      <c r="AH258" t="str">
        <f t="shared" ca="1" si="140"/>
        <v/>
      </c>
      <c r="AI258" s="14">
        <f t="shared" ca="1" si="141"/>
        <v>20.911299510959434</v>
      </c>
      <c r="AJ258" t="b">
        <f t="shared" ca="1" si="142"/>
        <v>0</v>
      </c>
      <c r="AK258" t="b">
        <f ca="1">AND(AJ258, H258=COUNTA(Parties[Player Party]))</f>
        <v>0</v>
      </c>
      <c r="AL258" s="14" cm="1">
        <f t="array" aca="1" ref="AL258" ca="1">INDEX(ElementMultiplier, BL258, P258)*100/N258</f>
        <v>0.98039215686274506</v>
      </c>
      <c r="AM258" s="14">
        <f t="shared" ca="1" si="100"/>
        <v>7</v>
      </c>
      <c r="AN258" s="18">
        <f t="shared" ca="1" si="113"/>
        <v>43</v>
      </c>
      <c r="AO258" s="18">
        <f t="shared" ca="1" si="143"/>
        <v>76</v>
      </c>
      <c r="AP258" s="18">
        <f t="shared" ca="1" si="144"/>
        <v>165</v>
      </c>
      <c r="AQ258" s="18">
        <f t="shared" ca="1" si="145"/>
        <v>92</v>
      </c>
      <c r="AR258" s="18">
        <f t="shared" ca="1" si="146"/>
        <v>110</v>
      </c>
      <c r="AS258">
        <f t="shared" ca="1" si="147"/>
        <v>1</v>
      </c>
      <c r="AT258" cm="1">
        <f t="array" aca="1" ref="AT258" ca="1">IF(AS258=AS257, AT257, INDEX(Parties[Opponent ID], AS258))</f>
        <v>12</v>
      </c>
      <c r="AU258" t="str" cm="1">
        <f t="array" aca="1" ref="AU258" ca="1">IF(AT258=AT257,AU257, INDEX(Monsters[Name], AT258))</f>
        <v>Gmooose</v>
      </c>
      <c r="AV258" cm="1">
        <f t="array" aca="1" ref="AV258" ca="1">IF(AND($AS258=$AS257, $CD257=""), BY257, INDEX(Monsters[Health], $AT258))</f>
        <v>130</v>
      </c>
      <c r="AW258" cm="1">
        <f t="array" aca="1" ref="AW258" ca="1">IF(AND($AS258=$AS257, $CD257=""), BZ257, INDEX(Monsters[Stamina], $AT258))</f>
        <v>126</v>
      </c>
      <c r="AX258" s="18" cm="1">
        <f t="array" aca="1" ref="AX258" ca="1">IF(AND($AS258=$AS257, $CD257=""), CA257, INDEX(Monsters[Attack], $AT258))</f>
        <v>70</v>
      </c>
      <c r="AY258" s="18" cm="1">
        <f t="array" aca="1" ref="AY258" ca="1">IF(AND($AS258=$AS257, $CD257=""), CB257, INDEX(Monsters[Defense], $AT258))</f>
        <v>127</v>
      </c>
      <c r="AZ258" s="18" cm="1">
        <f t="array" aca="1" ref="AZ258" ca="1">IF(AND($AS258=$AS257, $CD257=""), CC257, INDEX(Monsters[Luck], $AT258))</f>
        <v>100</v>
      </c>
      <c r="BA258" cm="1">
        <f t="array" aca="1" ref="BA258" ca="1">IF(AT258=AT257, BA257, MATCH(INDEX(Monsters[Element], AT258), Elements, 0))</f>
        <v>4</v>
      </c>
      <c r="BB258" s="4" cm="1">
        <f t="array" aca="1" ref="BB258" ca="1">INDEX(Monsters[Chance to Use 2], AT258)</f>
        <v>0.19999999999999996</v>
      </c>
      <c r="BC258" cm="1">
        <f t="array" aca="1" ref="BC258" ca="1">INDEX(Monsters[Ability 1 ID], AT258)</f>
        <v>3</v>
      </c>
      <c r="BD258" cm="1">
        <f t="array" aca="1" ref="BD258" ca="1">INDEX(Monsters[Ability 2 ID], AT258)</f>
        <v>2</v>
      </c>
      <c r="BE258" cm="1">
        <f t="array" aca="1" ref="BE258" ca="1">INDEX(Abilities[Stamina Cost], BC258)</f>
        <v>3</v>
      </c>
      <c r="BF258" cm="1">
        <f t="array" aca="1" ref="BF258" ca="1">INDEX(Abilities[Stamina Cost], BD258)</f>
        <v>3</v>
      </c>
      <c r="BG258">
        <f t="shared" ca="1" si="148"/>
        <v>1</v>
      </c>
      <c r="BH258">
        <f t="shared" ca="1" si="149"/>
        <v>3</v>
      </c>
      <c r="BI258">
        <f t="shared" ca="1" si="150"/>
        <v>3</v>
      </c>
      <c r="BJ258">
        <f t="shared" ca="1" si="151"/>
        <v>2</v>
      </c>
      <c r="BK258">
        <f t="shared" ca="1" si="152"/>
        <v>2</v>
      </c>
      <c r="BL258" s="18" cm="1">
        <f t="array" aca="1" ref="BL258" ca="1">INDEX(Abilities[Element ID], $BK258)</f>
        <v>1</v>
      </c>
      <c r="BM258" s="18" cm="1">
        <f t="array" aca="1" ref="BM258" ca="1">INDEX(Abilities[Stamina Cost], $BK258)</f>
        <v>3</v>
      </c>
      <c r="BN258" s="18" cm="1">
        <f t="array" aca="1" ref="BN258" ca="1">INDEX(Abilities[Min Damage], $BK258)</f>
        <v>8</v>
      </c>
      <c r="BO258" s="18" cm="1">
        <f t="array" aca="1" ref="BO258" ca="1">INDEX(Abilities[Max Damage], $BK258)</f>
        <v>13</v>
      </c>
      <c r="BP258" s="14">
        <f t="shared" ca="1" si="153"/>
        <v>7.0647595223153985</v>
      </c>
      <c r="BQ258" t="str" cm="1">
        <f t="array" aca="1" ref="BQ258" ca="1">INDEX(Abilities[Special Effect], BK258)</f>
        <v>Sunder</v>
      </c>
      <c r="BR258" t="b" cm="1">
        <f t="array" aca="1" ref="BR258" ca="1">RAND() &lt;INDEX(Abilities[Effect Chance], BK258)*AZ258/100</f>
        <v>1</v>
      </c>
      <c r="BS258" t="str">
        <f t="shared" ca="1" si="154"/>
        <v>Sunder</v>
      </c>
      <c r="BT258" s="14">
        <f t="shared" ca="1" si="155"/>
        <v>7.0647595223153985</v>
      </c>
      <c r="BU258" t="b">
        <f t="shared" ca="1" si="156"/>
        <v>0</v>
      </c>
      <c r="BV258" t="b">
        <f ca="1">AND(BU258, AS258=COUNTA(Parties[Opponent Party]))</f>
        <v>0</v>
      </c>
      <c r="BW258" s="14" cm="1">
        <f t="array" aca="1" ref="BW258" ca="1">INDEX(ElementMultiplier, AA258, BA258)*100/AY258</f>
        <v>1.1811023622047243</v>
      </c>
      <c r="BX258" s="18">
        <f t="shared" ca="1" si="101"/>
        <v>25</v>
      </c>
      <c r="BY258" s="18">
        <f t="shared" ca="1" si="102"/>
        <v>105</v>
      </c>
      <c r="BZ258" s="18">
        <f t="shared" ca="1" si="157"/>
        <v>123</v>
      </c>
      <c r="CA258" s="18">
        <f t="shared" ca="1" si="158"/>
        <v>70</v>
      </c>
      <c r="CB258" s="18">
        <f t="shared" ca="1" si="159"/>
        <v>127</v>
      </c>
      <c r="CC258" s="18">
        <f t="shared" ca="1" si="160"/>
        <v>100</v>
      </c>
      <c r="CD258" t="str">
        <f t="shared" ca="1" si="161"/>
        <v/>
      </c>
    </row>
    <row r="259" spans="8:82" x14ac:dyDescent="0.25">
      <c r="H259">
        <f t="shared" ca="1" si="133"/>
        <v>1</v>
      </c>
      <c r="I259" cm="1">
        <f t="array" aca="1" ref="I259" ca="1">IF(H259=H258, I258, INDEX(Parties[Player ID], H259))</f>
        <v>5</v>
      </c>
      <c r="J259" t="str" cm="1">
        <f t="array" aca="1" ref="J259" ca="1">IF(I259=I258,J258, INDEX(Monsters[Name], I259))</f>
        <v>Gunome</v>
      </c>
      <c r="K259" cm="1">
        <f t="array" aca="1" ref="K259" ca="1">IF(AND($H259=$H258, CD258=""), AN258, INDEX(Monsters[Health], $I259))</f>
        <v>43</v>
      </c>
      <c r="L259" cm="1">
        <f t="array" aca="1" ref="L259" ca="1">IF(AND($H259=$H258, $CD258=""), AO258, INDEX(Monsters[Stamina], $I259))</f>
        <v>76</v>
      </c>
      <c r="M259" s="18" cm="1">
        <f t="array" aca="1" ref="M259" ca="1">IF(AND($H259=$H258, $CD258=""), AP258, INDEX(Monsters[Attack], $I259))</f>
        <v>165</v>
      </c>
      <c r="N259" s="18" cm="1">
        <f t="array" aca="1" ref="N259" ca="1">IF(AND($H259=$H258, $CD258=""), AQ258, INDEX(Monsters[Defense], $I259))</f>
        <v>92</v>
      </c>
      <c r="O259" s="18" cm="1">
        <f t="array" aca="1" ref="O259" ca="1">IF(AND($H259=$H258, $CD258=""), AR258, INDEX(Monsters[Luck], $I259))</f>
        <v>110</v>
      </c>
      <c r="P259" cm="1">
        <f t="array" aca="1" ref="P259" ca="1">IF(I259=I258, P258, MATCH(INDEX(Monsters[Element], I259), Elements, 0))</f>
        <v>5</v>
      </c>
      <c r="Q259" s="4" cm="1">
        <f t="array" aca="1" ref="Q259" ca="1">INDEX(Monsters[Chance to Use 2], I259)</f>
        <v>0.4</v>
      </c>
      <c r="R259" cm="1">
        <f t="array" aca="1" ref="R259" ca="1">INDEX(Monsters[Ability 1 ID], I259)</f>
        <v>9</v>
      </c>
      <c r="S259" cm="1">
        <f t="array" aca="1" ref="S259" ca="1">INDEX(Monsters[Ability 2 ID], I259)</f>
        <v>10</v>
      </c>
      <c r="T259" cm="1">
        <f t="array" aca="1" ref="T259" ca="1">INDEX(Abilities[Stamina Cost], R259)</f>
        <v>5</v>
      </c>
      <c r="U259" cm="1">
        <f t="array" aca="1" ref="U259" ca="1">INDEX(Abilities[Stamina Cost], S259)</f>
        <v>12</v>
      </c>
      <c r="V259">
        <f t="shared" ca="1" si="134"/>
        <v>1</v>
      </c>
      <c r="W259">
        <f t="shared" ca="1" si="135"/>
        <v>5</v>
      </c>
      <c r="X259">
        <f t="shared" ca="1" si="136"/>
        <v>12</v>
      </c>
      <c r="Y259">
        <f t="shared" ca="1" si="137"/>
        <v>2</v>
      </c>
      <c r="Z259">
        <f t="shared" ca="1" si="138"/>
        <v>10</v>
      </c>
      <c r="AA259" s="18" cm="1">
        <f t="array" aca="1" ref="AA259" ca="1">INDEX(Abilities[Element ID], $Z259)</f>
        <v>5</v>
      </c>
      <c r="AB259" s="18" cm="1">
        <f t="array" aca="1" ref="AB259" ca="1">INDEX(Abilities[Stamina Cost], $Z259)</f>
        <v>12</v>
      </c>
      <c r="AC259" s="18" cm="1">
        <f t="array" aca="1" ref="AC259" ca="1">INDEX(Abilities[Min Damage], $Z259)</f>
        <v>4</v>
      </c>
      <c r="AD259" s="18" cm="1">
        <f t="array" aca="1" ref="AD259" ca="1">INDEX(Abilities[Max Damage], $Z259)</f>
        <v>10</v>
      </c>
      <c r="AE259" s="14">
        <f t="shared" ca="1" si="139"/>
        <v>11.487875333066816</v>
      </c>
      <c r="AF259" t="str" cm="1">
        <f t="array" aca="1" ref="AF259" ca="1">INDEX(Abilities[Special Effect], Z259)</f>
        <v>Focus</v>
      </c>
      <c r="AG259" t="b" cm="1">
        <f t="array" aca="1" ref="AG259" ca="1">RAND() &lt;INDEX(Abilities[Effect Chance], Z259)*O259/100</f>
        <v>1</v>
      </c>
      <c r="AH259" t="str">
        <f t="shared" ca="1" si="140"/>
        <v>Focus</v>
      </c>
      <c r="AI259" s="14">
        <f t="shared" ca="1" si="141"/>
        <v>11.487875333066816</v>
      </c>
      <c r="AJ259" t="b">
        <f t="shared" ca="1" si="142"/>
        <v>0</v>
      </c>
      <c r="AK259" t="b">
        <f ca="1">AND(AJ259, H259=COUNTA(Parties[Player Party]))</f>
        <v>0</v>
      </c>
      <c r="AL259" s="14" cm="1">
        <f t="array" aca="1" ref="AL259" ca="1">INDEX(ElementMultiplier, BL259, P259)*100/N259</f>
        <v>1.3586956521739131</v>
      </c>
      <c r="AM259" s="14">
        <f t="shared" ref="AM259:AM322" ca="1" si="162">ROUND((AL259*(IF(BS259 = "Rage", (AI259*BW259)/2, 0))+BT259), 0)</f>
        <v>4</v>
      </c>
      <c r="AN259" s="18">
        <f t="shared" ca="1" si="113"/>
        <v>39</v>
      </c>
      <c r="AO259" s="18">
        <f t="shared" ca="1" si="143"/>
        <v>64</v>
      </c>
      <c r="AP259" s="18">
        <f t="shared" ca="1" si="144"/>
        <v>182</v>
      </c>
      <c r="AQ259" s="18">
        <f t="shared" ca="1" si="145"/>
        <v>92</v>
      </c>
      <c r="AR259" s="18">
        <f t="shared" ca="1" si="146"/>
        <v>110</v>
      </c>
      <c r="AS259">
        <f t="shared" ca="1" si="147"/>
        <v>1</v>
      </c>
      <c r="AT259" cm="1">
        <f t="array" aca="1" ref="AT259" ca="1">IF(AS259=AS258, AT258, INDEX(Parties[Opponent ID], AS259))</f>
        <v>12</v>
      </c>
      <c r="AU259" t="str" cm="1">
        <f t="array" aca="1" ref="AU259" ca="1">IF(AT259=AT258,AU258, INDEX(Monsters[Name], AT259))</f>
        <v>Gmooose</v>
      </c>
      <c r="AV259" cm="1">
        <f t="array" aca="1" ref="AV259" ca="1">IF(AND($AS259=$AS258, $CD258=""), BY258, INDEX(Monsters[Health], $AT259))</f>
        <v>105</v>
      </c>
      <c r="AW259" cm="1">
        <f t="array" aca="1" ref="AW259" ca="1">IF(AND($AS259=$AS258, $CD258=""), BZ258, INDEX(Monsters[Stamina], $AT259))</f>
        <v>123</v>
      </c>
      <c r="AX259" s="18" cm="1">
        <f t="array" aca="1" ref="AX259" ca="1">IF(AND($AS259=$AS258, $CD258=""), CA258, INDEX(Monsters[Attack], $AT259))</f>
        <v>70</v>
      </c>
      <c r="AY259" s="18" cm="1">
        <f t="array" aca="1" ref="AY259" ca="1">IF(AND($AS259=$AS258, $CD258=""), CB258, INDEX(Monsters[Defense], $AT259))</f>
        <v>127</v>
      </c>
      <c r="AZ259" s="18" cm="1">
        <f t="array" aca="1" ref="AZ259" ca="1">IF(AND($AS259=$AS258, $CD258=""), CC258, INDEX(Monsters[Luck], $AT259))</f>
        <v>100</v>
      </c>
      <c r="BA259" cm="1">
        <f t="array" aca="1" ref="BA259" ca="1">IF(AT259=AT258, BA258, MATCH(INDEX(Monsters[Element], AT259), Elements, 0))</f>
        <v>4</v>
      </c>
      <c r="BB259" s="4" cm="1">
        <f t="array" aca="1" ref="BB259" ca="1">INDEX(Monsters[Chance to Use 2], AT259)</f>
        <v>0.19999999999999996</v>
      </c>
      <c r="BC259" cm="1">
        <f t="array" aca="1" ref="BC259" ca="1">INDEX(Monsters[Ability 1 ID], AT259)</f>
        <v>3</v>
      </c>
      <c r="BD259" cm="1">
        <f t="array" aca="1" ref="BD259" ca="1">INDEX(Monsters[Ability 2 ID], AT259)</f>
        <v>2</v>
      </c>
      <c r="BE259" cm="1">
        <f t="array" aca="1" ref="BE259" ca="1">INDEX(Abilities[Stamina Cost], BC259)</f>
        <v>3</v>
      </c>
      <c r="BF259" cm="1">
        <f t="array" aca="1" ref="BF259" ca="1">INDEX(Abilities[Stamina Cost], BD259)</f>
        <v>3</v>
      </c>
      <c r="BG259">
        <f t="shared" ca="1" si="148"/>
        <v>1</v>
      </c>
      <c r="BH259">
        <f t="shared" ca="1" si="149"/>
        <v>3</v>
      </c>
      <c r="BI259">
        <f t="shared" ca="1" si="150"/>
        <v>3</v>
      </c>
      <c r="BJ259">
        <f t="shared" ca="1" si="151"/>
        <v>1</v>
      </c>
      <c r="BK259">
        <f t="shared" ca="1" si="152"/>
        <v>3</v>
      </c>
      <c r="BL259" s="18" cm="1">
        <f t="array" aca="1" ref="BL259" ca="1">INDEX(Abilities[Element ID], $BK259)</f>
        <v>4</v>
      </c>
      <c r="BM259" s="18" cm="1">
        <f t="array" aca="1" ref="BM259" ca="1">INDEX(Abilities[Stamina Cost], $BK259)</f>
        <v>3</v>
      </c>
      <c r="BN259" s="18" cm="1">
        <f t="array" aca="1" ref="BN259" ca="1">INDEX(Abilities[Min Damage], $BK259)</f>
        <v>4</v>
      </c>
      <c r="BO259" s="18" cm="1">
        <f t="array" aca="1" ref="BO259" ca="1">INDEX(Abilities[Max Damage], $BK259)</f>
        <v>8</v>
      </c>
      <c r="BP259" s="14">
        <f t="shared" ca="1" si="153"/>
        <v>4.4686595030189604</v>
      </c>
      <c r="BQ259" t="str" cm="1">
        <f t="array" aca="1" ref="BQ259" ca="1">INDEX(Abilities[Special Effect], BK259)</f>
        <v>Fortify</v>
      </c>
      <c r="BR259" t="b" cm="1">
        <f t="array" aca="1" ref="BR259" ca="1">RAND() &lt;INDEX(Abilities[Effect Chance], BK259)*AZ259/100</f>
        <v>1</v>
      </c>
      <c r="BS259" t="str">
        <f t="shared" ca="1" si="154"/>
        <v>Fortify</v>
      </c>
      <c r="BT259" s="14">
        <f t="shared" ca="1" si="155"/>
        <v>4.4686595030189604</v>
      </c>
      <c r="BU259" t="b">
        <f t="shared" ca="1" si="156"/>
        <v>0</v>
      </c>
      <c r="BV259" t="b">
        <f ca="1">AND(BU259, AS259=COUNTA(Parties[Opponent Party]))</f>
        <v>0</v>
      </c>
      <c r="BW259" s="14" cm="1">
        <f t="array" aca="1" ref="BW259" ca="1">INDEX(ElementMultiplier, AA259, BA259)*100/AY259</f>
        <v>1.1811023622047243</v>
      </c>
      <c r="BX259" s="18">
        <f t="shared" ref="BX259:BX322" ca="1" si="163">ROUND((IF(AH259 = "Rage", (BT259*AL259)/2, 0)+AI259)*BW259, 0)</f>
        <v>14</v>
      </c>
      <c r="BY259" s="18">
        <f t="shared" ref="BY259:BY322" ca="1" si="164">MAX((AV259+IF(BS259 = "Vampire", AM259/2, 0))-BX259, 0)</f>
        <v>91</v>
      </c>
      <c r="BZ259" s="18">
        <f t="shared" ca="1" si="157"/>
        <v>120</v>
      </c>
      <c r="CA259" s="18">
        <f t="shared" ca="1" si="158"/>
        <v>70</v>
      </c>
      <c r="CB259" s="18">
        <f t="shared" ca="1" si="159"/>
        <v>140</v>
      </c>
      <c r="CC259" s="18">
        <f t="shared" ca="1" si="160"/>
        <v>100</v>
      </c>
      <c r="CD259" t="str">
        <f t="shared" ca="1" si="161"/>
        <v/>
      </c>
    </row>
    <row r="260" spans="8:82" x14ac:dyDescent="0.25">
      <c r="H260">
        <f t="shared" ca="1" si="133"/>
        <v>1</v>
      </c>
      <c r="I260" cm="1">
        <f t="array" aca="1" ref="I260" ca="1">IF(H260=H259, I259, INDEX(Parties[Player ID], H260))</f>
        <v>5</v>
      </c>
      <c r="J260" t="str" cm="1">
        <f t="array" aca="1" ref="J260" ca="1">IF(I260=I259,J259, INDEX(Monsters[Name], I260))</f>
        <v>Gunome</v>
      </c>
      <c r="K260" cm="1">
        <f t="array" aca="1" ref="K260" ca="1">IF(AND($H260=$H259, CD259=""), AN259, INDEX(Monsters[Health], $I260))</f>
        <v>39</v>
      </c>
      <c r="L260" cm="1">
        <f t="array" aca="1" ref="L260" ca="1">IF(AND($H260=$H259, $CD259=""), AO259, INDEX(Monsters[Stamina], $I260))</f>
        <v>64</v>
      </c>
      <c r="M260" s="18" cm="1">
        <f t="array" aca="1" ref="M260" ca="1">IF(AND($H260=$H259, $CD259=""), AP259, INDEX(Monsters[Attack], $I260))</f>
        <v>182</v>
      </c>
      <c r="N260" s="18" cm="1">
        <f t="array" aca="1" ref="N260" ca="1">IF(AND($H260=$H259, $CD259=""), AQ259, INDEX(Monsters[Defense], $I260))</f>
        <v>92</v>
      </c>
      <c r="O260" s="18" cm="1">
        <f t="array" aca="1" ref="O260" ca="1">IF(AND($H260=$H259, $CD259=""), AR259, INDEX(Monsters[Luck], $I260))</f>
        <v>110</v>
      </c>
      <c r="P260" cm="1">
        <f t="array" aca="1" ref="P260" ca="1">IF(I260=I259, P259, MATCH(INDEX(Monsters[Element], I260), Elements, 0))</f>
        <v>5</v>
      </c>
      <c r="Q260" s="4" cm="1">
        <f t="array" aca="1" ref="Q260" ca="1">INDEX(Monsters[Chance to Use 2], I260)</f>
        <v>0.4</v>
      </c>
      <c r="R260" cm="1">
        <f t="array" aca="1" ref="R260" ca="1">INDEX(Monsters[Ability 1 ID], I260)</f>
        <v>9</v>
      </c>
      <c r="S260" cm="1">
        <f t="array" aca="1" ref="S260" ca="1">INDEX(Monsters[Ability 2 ID], I260)</f>
        <v>10</v>
      </c>
      <c r="T260" cm="1">
        <f t="array" aca="1" ref="T260" ca="1">INDEX(Abilities[Stamina Cost], R260)</f>
        <v>5</v>
      </c>
      <c r="U260" cm="1">
        <f t="array" aca="1" ref="U260" ca="1">INDEX(Abilities[Stamina Cost], S260)</f>
        <v>12</v>
      </c>
      <c r="V260">
        <f t="shared" ca="1" si="134"/>
        <v>1</v>
      </c>
      <c r="W260">
        <f t="shared" ca="1" si="135"/>
        <v>5</v>
      </c>
      <c r="X260">
        <f t="shared" ca="1" si="136"/>
        <v>12</v>
      </c>
      <c r="Y260">
        <f t="shared" ca="1" si="137"/>
        <v>2</v>
      </c>
      <c r="Z260">
        <f t="shared" ca="1" si="138"/>
        <v>10</v>
      </c>
      <c r="AA260" s="18" cm="1">
        <f t="array" aca="1" ref="AA260" ca="1">INDEX(Abilities[Element ID], $Z260)</f>
        <v>5</v>
      </c>
      <c r="AB260" s="18" cm="1">
        <f t="array" aca="1" ref="AB260" ca="1">INDEX(Abilities[Stamina Cost], $Z260)</f>
        <v>12</v>
      </c>
      <c r="AC260" s="18" cm="1">
        <f t="array" aca="1" ref="AC260" ca="1">INDEX(Abilities[Min Damage], $Z260)</f>
        <v>4</v>
      </c>
      <c r="AD260" s="18" cm="1">
        <f t="array" aca="1" ref="AD260" ca="1">INDEX(Abilities[Max Damage], $Z260)</f>
        <v>10</v>
      </c>
      <c r="AE260" s="14">
        <f t="shared" ca="1" si="139"/>
        <v>13.2641238190379</v>
      </c>
      <c r="AF260" t="str" cm="1">
        <f t="array" aca="1" ref="AF260" ca="1">INDEX(Abilities[Special Effect], Z260)</f>
        <v>Focus</v>
      </c>
      <c r="AG260" t="b" cm="1">
        <f t="array" aca="1" ref="AG260" ca="1">RAND() &lt;INDEX(Abilities[Effect Chance], Z260)*O260/100</f>
        <v>1</v>
      </c>
      <c r="AH260" t="str">
        <f t="shared" ca="1" si="140"/>
        <v>Focus</v>
      </c>
      <c r="AI260" s="14">
        <f t="shared" ca="1" si="141"/>
        <v>13.2641238190379</v>
      </c>
      <c r="AJ260" t="b">
        <f t="shared" ca="1" si="142"/>
        <v>0</v>
      </c>
      <c r="AK260" t="b">
        <f ca="1">AND(AJ260, H260=COUNTA(Parties[Player Party]))</f>
        <v>0</v>
      </c>
      <c r="AL260" s="14" cm="1">
        <f t="array" aca="1" ref="AL260" ca="1">INDEX(ElementMultiplier, BL260, P260)*100/N260</f>
        <v>1.3586956521739131</v>
      </c>
      <c r="AM260" s="14">
        <f t="shared" ca="1" si="162"/>
        <v>4</v>
      </c>
      <c r="AN260" s="18">
        <f t="shared" ref="AN260:AN323" ca="1" si="165">MAX((K260+IF(AH260 = "Vampire", BX260/2, 0))-AM260, 0)</f>
        <v>35</v>
      </c>
      <c r="AO260" s="18">
        <f t="shared" ca="1" si="143"/>
        <v>52</v>
      </c>
      <c r="AP260" s="18">
        <f t="shared" ca="1" si="144"/>
        <v>200</v>
      </c>
      <c r="AQ260" s="18">
        <f t="shared" ca="1" si="145"/>
        <v>92</v>
      </c>
      <c r="AR260" s="18">
        <f t="shared" ca="1" si="146"/>
        <v>110</v>
      </c>
      <c r="AS260">
        <f t="shared" ca="1" si="147"/>
        <v>1</v>
      </c>
      <c r="AT260" cm="1">
        <f t="array" aca="1" ref="AT260" ca="1">IF(AS260=AS259, AT259, INDEX(Parties[Opponent ID], AS260))</f>
        <v>12</v>
      </c>
      <c r="AU260" t="str" cm="1">
        <f t="array" aca="1" ref="AU260" ca="1">IF(AT260=AT259,AU259, INDEX(Monsters[Name], AT260))</f>
        <v>Gmooose</v>
      </c>
      <c r="AV260" cm="1">
        <f t="array" aca="1" ref="AV260" ca="1">IF(AND($AS260=$AS259, $CD259=""), BY259, INDEX(Monsters[Health], $AT260))</f>
        <v>91</v>
      </c>
      <c r="AW260" cm="1">
        <f t="array" aca="1" ref="AW260" ca="1">IF(AND($AS260=$AS259, $CD259=""), BZ259, INDEX(Monsters[Stamina], $AT260))</f>
        <v>120</v>
      </c>
      <c r="AX260" s="18" cm="1">
        <f t="array" aca="1" ref="AX260" ca="1">IF(AND($AS260=$AS259, $CD259=""), CA259, INDEX(Monsters[Attack], $AT260))</f>
        <v>70</v>
      </c>
      <c r="AY260" s="18" cm="1">
        <f t="array" aca="1" ref="AY260" ca="1">IF(AND($AS260=$AS259, $CD259=""), CB259, INDEX(Monsters[Defense], $AT260))</f>
        <v>140</v>
      </c>
      <c r="AZ260" s="18" cm="1">
        <f t="array" aca="1" ref="AZ260" ca="1">IF(AND($AS260=$AS259, $CD259=""), CC259, INDEX(Monsters[Luck], $AT260))</f>
        <v>100</v>
      </c>
      <c r="BA260" cm="1">
        <f t="array" aca="1" ref="BA260" ca="1">IF(AT260=AT259, BA259, MATCH(INDEX(Monsters[Element], AT260), Elements, 0))</f>
        <v>4</v>
      </c>
      <c r="BB260" s="4" cm="1">
        <f t="array" aca="1" ref="BB260" ca="1">INDEX(Monsters[Chance to Use 2], AT260)</f>
        <v>0.19999999999999996</v>
      </c>
      <c r="BC260" cm="1">
        <f t="array" aca="1" ref="BC260" ca="1">INDEX(Monsters[Ability 1 ID], AT260)</f>
        <v>3</v>
      </c>
      <c r="BD260" cm="1">
        <f t="array" aca="1" ref="BD260" ca="1">INDEX(Monsters[Ability 2 ID], AT260)</f>
        <v>2</v>
      </c>
      <c r="BE260" cm="1">
        <f t="array" aca="1" ref="BE260" ca="1">INDEX(Abilities[Stamina Cost], BC260)</f>
        <v>3</v>
      </c>
      <c r="BF260" cm="1">
        <f t="array" aca="1" ref="BF260" ca="1">INDEX(Abilities[Stamina Cost], BD260)</f>
        <v>3</v>
      </c>
      <c r="BG260">
        <f t="shared" ca="1" si="148"/>
        <v>1</v>
      </c>
      <c r="BH260">
        <f t="shared" ca="1" si="149"/>
        <v>3</v>
      </c>
      <c r="BI260">
        <f t="shared" ca="1" si="150"/>
        <v>3</v>
      </c>
      <c r="BJ260">
        <f t="shared" ca="1" si="151"/>
        <v>1</v>
      </c>
      <c r="BK260">
        <f t="shared" ca="1" si="152"/>
        <v>3</v>
      </c>
      <c r="BL260" s="18" cm="1">
        <f t="array" aca="1" ref="BL260" ca="1">INDEX(Abilities[Element ID], $BK260)</f>
        <v>4</v>
      </c>
      <c r="BM260" s="18" cm="1">
        <f t="array" aca="1" ref="BM260" ca="1">INDEX(Abilities[Stamina Cost], $BK260)</f>
        <v>3</v>
      </c>
      <c r="BN260" s="18" cm="1">
        <f t="array" aca="1" ref="BN260" ca="1">INDEX(Abilities[Min Damage], $BK260)</f>
        <v>4</v>
      </c>
      <c r="BO260" s="18" cm="1">
        <f t="array" aca="1" ref="BO260" ca="1">INDEX(Abilities[Max Damage], $BK260)</f>
        <v>8</v>
      </c>
      <c r="BP260" s="14">
        <f t="shared" ca="1" si="153"/>
        <v>3.8061413243955116</v>
      </c>
      <c r="BQ260" t="str" cm="1">
        <f t="array" aca="1" ref="BQ260" ca="1">INDEX(Abilities[Special Effect], BK260)</f>
        <v>Fortify</v>
      </c>
      <c r="BR260" t="b" cm="1">
        <f t="array" aca="1" ref="BR260" ca="1">RAND() &lt;INDEX(Abilities[Effect Chance], BK260)*AZ260/100</f>
        <v>1</v>
      </c>
      <c r="BS260" t="str">
        <f t="shared" ca="1" si="154"/>
        <v>Fortify</v>
      </c>
      <c r="BT260" s="14">
        <f t="shared" ca="1" si="155"/>
        <v>3.8061413243955116</v>
      </c>
      <c r="BU260" t="b">
        <f t="shared" ca="1" si="156"/>
        <v>0</v>
      </c>
      <c r="BV260" t="b">
        <f ca="1">AND(BU260, AS260=COUNTA(Parties[Opponent Party]))</f>
        <v>0</v>
      </c>
      <c r="BW260" s="14" cm="1">
        <f t="array" aca="1" ref="BW260" ca="1">INDEX(ElementMultiplier, AA260, BA260)*100/AY260</f>
        <v>1.0714285714285714</v>
      </c>
      <c r="BX260" s="18">
        <f t="shared" ca="1" si="163"/>
        <v>14</v>
      </c>
      <c r="BY260" s="18">
        <f t="shared" ca="1" si="164"/>
        <v>77</v>
      </c>
      <c r="BZ260" s="18">
        <f t="shared" ca="1" si="157"/>
        <v>117</v>
      </c>
      <c r="CA260" s="18">
        <f t="shared" ca="1" si="158"/>
        <v>70</v>
      </c>
      <c r="CB260" s="18">
        <f t="shared" ca="1" si="159"/>
        <v>154</v>
      </c>
      <c r="CC260" s="18">
        <f t="shared" ca="1" si="160"/>
        <v>100</v>
      </c>
      <c r="CD260" t="str">
        <f t="shared" ca="1" si="161"/>
        <v/>
      </c>
    </row>
    <row r="261" spans="8:82" x14ac:dyDescent="0.25">
      <c r="H261">
        <f t="shared" ca="1" si="133"/>
        <v>1</v>
      </c>
      <c r="I261" cm="1">
        <f t="array" aca="1" ref="I261" ca="1">IF(H261=H260, I260, INDEX(Parties[Player ID], H261))</f>
        <v>5</v>
      </c>
      <c r="J261" t="str" cm="1">
        <f t="array" aca="1" ref="J261" ca="1">IF(I261=I260,J260, INDEX(Monsters[Name], I261))</f>
        <v>Gunome</v>
      </c>
      <c r="K261" cm="1">
        <f t="array" aca="1" ref="K261" ca="1">IF(AND($H261=$H260, CD260=""), AN260, INDEX(Monsters[Health], $I261))</f>
        <v>35</v>
      </c>
      <c r="L261" cm="1">
        <f t="array" aca="1" ref="L261" ca="1">IF(AND($H261=$H260, $CD260=""), AO260, INDEX(Monsters[Stamina], $I261))</f>
        <v>52</v>
      </c>
      <c r="M261" s="18" cm="1">
        <f t="array" aca="1" ref="M261" ca="1">IF(AND($H261=$H260, $CD260=""), AP260, INDEX(Monsters[Attack], $I261))</f>
        <v>200</v>
      </c>
      <c r="N261" s="18" cm="1">
        <f t="array" aca="1" ref="N261" ca="1">IF(AND($H261=$H260, $CD260=""), AQ260, INDEX(Monsters[Defense], $I261))</f>
        <v>92</v>
      </c>
      <c r="O261" s="18" cm="1">
        <f t="array" aca="1" ref="O261" ca="1">IF(AND($H261=$H260, $CD260=""), AR260, INDEX(Monsters[Luck], $I261))</f>
        <v>110</v>
      </c>
      <c r="P261" cm="1">
        <f t="array" aca="1" ref="P261" ca="1">IF(I261=I260, P260, MATCH(INDEX(Monsters[Element], I261), Elements, 0))</f>
        <v>5</v>
      </c>
      <c r="Q261" s="4" cm="1">
        <f t="array" aca="1" ref="Q261" ca="1">INDEX(Monsters[Chance to Use 2], I261)</f>
        <v>0.4</v>
      </c>
      <c r="R261" cm="1">
        <f t="array" aca="1" ref="R261" ca="1">INDEX(Monsters[Ability 1 ID], I261)</f>
        <v>9</v>
      </c>
      <c r="S261" cm="1">
        <f t="array" aca="1" ref="S261" ca="1">INDEX(Monsters[Ability 2 ID], I261)</f>
        <v>10</v>
      </c>
      <c r="T261" cm="1">
        <f t="array" aca="1" ref="T261" ca="1">INDEX(Abilities[Stamina Cost], R261)</f>
        <v>5</v>
      </c>
      <c r="U261" cm="1">
        <f t="array" aca="1" ref="U261" ca="1">INDEX(Abilities[Stamina Cost], S261)</f>
        <v>12</v>
      </c>
      <c r="V261">
        <f t="shared" ca="1" si="134"/>
        <v>1</v>
      </c>
      <c r="W261">
        <f t="shared" ca="1" si="135"/>
        <v>5</v>
      </c>
      <c r="X261">
        <f t="shared" ca="1" si="136"/>
        <v>12</v>
      </c>
      <c r="Y261">
        <f t="shared" ca="1" si="137"/>
        <v>1</v>
      </c>
      <c r="Z261">
        <f t="shared" ca="1" si="138"/>
        <v>9</v>
      </c>
      <c r="AA261" s="18" cm="1">
        <f t="array" aca="1" ref="AA261" ca="1">INDEX(Abilities[Element ID], $Z261)</f>
        <v>5</v>
      </c>
      <c r="AB261" s="18" cm="1">
        <f t="array" aca="1" ref="AB261" ca="1">INDEX(Abilities[Stamina Cost], $Z261)</f>
        <v>5</v>
      </c>
      <c r="AC261" s="18" cm="1">
        <f t="array" aca="1" ref="AC261" ca="1">INDEX(Abilities[Min Damage], $Z261)</f>
        <v>11</v>
      </c>
      <c r="AD261" s="18" cm="1">
        <f t="array" aca="1" ref="AD261" ca="1">INDEX(Abilities[Max Damage], $Z261)</f>
        <v>16</v>
      </c>
      <c r="AE261" s="14">
        <f t="shared" ca="1" si="139"/>
        <v>29.063315941403129</v>
      </c>
      <c r="AF261" t="str" cm="1">
        <f t="array" aca="1" ref="AF261" ca="1">INDEX(Abilities[Special Effect], Z261)</f>
        <v>Vampire</v>
      </c>
      <c r="AG261" t="b" cm="1">
        <f t="array" aca="1" ref="AG261" ca="1">RAND() &lt;INDEX(Abilities[Effect Chance], Z261)*O261/100</f>
        <v>1</v>
      </c>
      <c r="AH261" t="str">
        <f t="shared" ca="1" si="140"/>
        <v>Vampire</v>
      </c>
      <c r="AI261" s="14">
        <f t="shared" ca="1" si="141"/>
        <v>29.063315941403129</v>
      </c>
      <c r="AJ261" t="b">
        <f t="shared" ca="1" si="142"/>
        <v>0</v>
      </c>
      <c r="AK261" t="b">
        <f ca="1">AND(AJ261, H261=COUNTA(Parties[Player Party]))</f>
        <v>0</v>
      </c>
      <c r="AL261" s="14" cm="1">
        <f t="array" aca="1" ref="AL261" ca="1">INDEX(ElementMultiplier, BL261, P261)*100/N261</f>
        <v>1.3586956521739131</v>
      </c>
      <c r="AM261" s="14">
        <f t="shared" ca="1" si="162"/>
        <v>4</v>
      </c>
      <c r="AN261" s="18">
        <f t="shared" ca="1" si="165"/>
        <v>45</v>
      </c>
      <c r="AO261" s="18">
        <f t="shared" ca="1" si="143"/>
        <v>47</v>
      </c>
      <c r="AP261" s="18">
        <f t="shared" ca="1" si="144"/>
        <v>200</v>
      </c>
      <c r="AQ261" s="18">
        <f t="shared" ca="1" si="145"/>
        <v>92</v>
      </c>
      <c r="AR261" s="18">
        <f t="shared" ca="1" si="146"/>
        <v>110</v>
      </c>
      <c r="AS261">
        <f t="shared" ca="1" si="147"/>
        <v>1</v>
      </c>
      <c r="AT261" cm="1">
        <f t="array" aca="1" ref="AT261" ca="1">IF(AS261=AS260, AT260, INDEX(Parties[Opponent ID], AS261))</f>
        <v>12</v>
      </c>
      <c r="AU261" t="str" cm="1">
        <f t="array" aca="1" ref="AU261" ca="1">IF(AT261=AT260,AU260, INDEX(Monsters[Name], AT261))</f>
        <v>Gmooose</v>
      </c>
      <c r="AV261" cm="1">
        <f t="array" aca="1" ref="AV261" ca="1">IF(AND($AS261=$AS260, $CD260=""), BY260, INDEX(Monsters[Health], $AT261))</f>
        <v>77</v>
      </c>
      <c r="AW261" cm="1">
        <f t="array" aca="1" ref="AW261" ca="1">IF(AND($AS261=$AS260, $CD260=""), BZ260, INDEX(Monsters[Stamina], $AT261))</f>
        <v>117</v>
      </c>
      <c r="AX261" s="18" cm="1">
        <f t="array" aca="1" ref="AX261" ca="1">IF(AND($AS261=$AS260, $CD260=""), CA260, INDEX(Monsters[Attack], $AT261))</f>
        <v>70</v>
      </c>
      <c r="AY261" s="18" cm="1">
        <f t="array" aca="1" ref="AY261" ca="1">IF(AND($AS261=$AS260, $CD260=""), CB260, INDEX(Monsters[Defense], $AT261))</f>
        <v>154</v>
      </c>
      <c r="AZ261" s="18" cm="1">
        <f t="array" aca="1" ref="AZ261" ca="1">IF(AND($AS261=$AS260, $CD260=""), CC260, INDEX(Monsters[Luck], $AT261))</f>
        <v>100</v>
      </c>
      <c r="BA261" cm="1">
        <f t="array" aca="1" ref="BA261" ca="1">IF(AT261=AT260, BA260, MATCH(INDEX(Monsters[Element], AT261), Elements, 0))</f>
        <v>4</v>
      </c>
      <c r="BB261" s="4" cm="1">
        <f t="array" aca="1" ref="BB261" ca="1">INDEX(Monsters[Chance to Use 2], AT261)</f>
        <v>0.19999999999999996</v>
      </c>
      <c r="BC261" cm="1">
        <f t="array" aca="1" ref="BC261" ca="1">INDEX(Monsters[Ability 1 ID], AT261)</f>
        <v>3</v>
      </c>
      <c r="BD261" cm="1">
        <f t="array" aca="1" ref="BD261" ca="1">INDEX(Monsters[Ability 2 ID], AT261)</f>
        <v>2</v>
      </c>
      <c r="BE261" cm="1">
        <f t="array" aca="1" ref="BE261" ca="1">INDEX(Abilities[Stamina Cost], BC261)</f>
        <v>3</v>
      </c>
      <c r="BF261" cm="1">
        <f t="array" aca="1" ref="BF261" ca="1">INDEX(Abilities[Stamina Cost], BD261)</f>
        <v>3</v>
      </c>
      <c r="BG261">
        <f t="shared" ca="1" si="148"/>
        <v>1</v>
      </c>
      <c r="BH261">
        <f t="shared" ca="1" si="149"/>
        <v>3</v>
      </c>
      <c r="BI261">
        <f t="shared" ca="1" si="150"/>
        <v>3</v>
      </c>
      <c r="BJ261">
        <f t="shared" ca="1" si="151"/>
        <v>1</v>
      </c>
      <c r="BK261">
        <f t="shared" ca="1" si="152"/>
        <v>3</v>
      </c>
      <c r="BL261" s="18" cm="1">
        <f t="array" aca="1" ref="BL261" ca="1">INDEX(Abilities[Element ID], $BK261)</f>
        <v>4</v>
      </c>
      <c r="BM261" s="18" cm="1">
        <f t="array" aca="1" ref="BM261" ca="1">INDEX(Abilities[Stamina Cost], $BK261)</f>
        <v>3</v>
      </c>
      <c r="BN261" s="18" cm="1">
        <f t="array" aca="1" ref="BN261" ca="1">INDEX(Abilities[Min Damage], $BK261)</f>
        <v>4</v>
      </c>
      <c r="BO261" s="18" cm="1">
        <f t="array" aca="1" ref="BO261" ca="1">INDEX(Abilities[Max Damage], $BK261)</f>
        <v>8</v>
      </c>
      <c r="BP261" s="14">
        <f t="shared" ca="1" si="153"/>
        <v>3.7250010324696308</v>
      </c>
      <c r="BQ261" t="str" cm="1">
        <f t="array" aca="1" ref="BQ261" ca="1">INDEX(Abilities[Special Effect], BK261)</f>
        <v>Fortify</v>
      </c>
      <c r="BR261" t="b" cm="1">
        <f t="array" aca="1" ref="BR261" ca="1">RAND() &lt;INDEX(Abilities[Effect Chance], BK261)*AZ261/100</f>
        <v>1</v>
      </c>
      <c r="BS261" t="str">
        <f t="shared" ca="1" si="154"/>
        <v>Fortify</v>
      </c>
      <c r="BT261" s="14">
        <f t="shared" ca="1" si="155"/>
        <v>3.7250010324696308</v>
      </c>
      <c r="BU261" t="b">
        <f t="shared" ca="1" si="156"/>
        <v>0</v>
      </c>
      <c r="BV261" t="b">
        <f ca="1">AND(BU261, AS261=COUNTA(Parties[Opponent Party]))</f>
        <v>0</v>
      </c>
      <c r="BW261" s="14" cm="1">
        <f t="array" aca="1" ref="BW261" ca="1">INDEX(ElementMultiplier, AA261, BA261)*100/AY261</f>
        <v>0.97402597402597402</v>
      </c>
      <c r="BX261" s="18">
        <f t="shared" ca="1" si="163"/>
        <v>28</v>
      </c>
      <c r="BY261" s="18">
        <f t="shared" ca="1" si="164"/>
        <v>49</v>
      </c>
      <c r="BZ261" s="18">
        <f t="shared" ca="1" si="157"/>
        <v>114</v>
      </c>
      <c r="CA261" s="18">
        <f t="shared" ca="1" si="158"/>
        <v>70</v>
      </c>
      <c r="CB261" s="18">
        <f t="shared" ca="1" si="159"/>
        <v>169</v>
      </c>
      <c r="CC261" s="18">
        <f t="shared" ca="1" si="160"/>
        <v>100</v>
      </c>
      <c r="CD261" t="str">
        <f t="shared" ca="1" si="161"/>
        <v/>
      </c>
    </row>
    <row r="262" spans="8:82" x14ac:dyDescent="0.25">
      <c r="H262">
        <f t="shared" ca="1" si="133"/>
        <v>1</v>
      </c>
      <c r="I262" cm="1">
        <f t="array" aca="1" ref="I262" ca="1">IF(H262=H261, I261, INDEX(Parties[Player ID], H262))</f>
        <v>5</v>
      </c>
      <c r="J262" t="str" cm="1">
        <f t="array" aca="1" ref="J262" ca="1">IF(I262=I261,J261, INDEX(Monsters[Name], I262))</f>
        <v>Gunome</v>
      </c>
      <c r="K262" cm="1">
        <f t="array" aca="1" ref="K262" ca="1">IF(AND($H262=$H261, CD261=""), AN261, INDEX(Monsters[Health], $I262))</f>
        <v>45</v>
      </c>
      <c r="L262" cm="1">
        <f t="array" aca="1" ref="L262" ca="1">IF(AND($H262=$H261, $CD261=""), AO261, INDEX(Monsters[Stamina], $I262))</f>
        <v>47</v>
      </c>
      <c r="M262" s="18" cm="1">
        <f t="array" aca="1" ref="M262" ca="1">IF(AND($H262=$H261, $CD261=""), AP261, INDEX(Monsters[Attack], $I262))</f>
        <v>200</v>
      </c>
      <c r="N262" s="18" cm="1">
        <f t="array" aca="1" ref="N262" ca="1">IF(AND($H262=$H261, $CD261=""), AQ261, INDEX(Monsters[Defense], $I262))</f>
        <v>92</v>
      </c>
      <c r="O262" s="18" cm="1">
        <f t="array" aca="1" ref="O262" ca="1">IF(AND($H262=$H261, $CD261=""), AR261, INDEX(Monsters[Luck], $I262))</f>
        <v>110</v>
      </c>
      <c r="P262" cm="1">
        <f t="array" aca="1" ref="P262" ca="1">IF(I262=I261, P261, MATCH(INDEX(Monsters[Element], I262), Elements, 0))</f>
        <v>5</v>
      </c>
      <c r="Q262" s="4" cm="1">
        <f t="array" aca="1" ref="Q262" ca="1">INDEX(Monsters[Chance to Use 2], I262)</f>
        <v>0.4</v>
      </c>
      <c r="R262" cm="1">
        <f t="array" aca="1" ref="R262" ca="1">INDEX(Monsters[Ability 1 ID], I262)</f>
        <v>9</v>
      </c>
      <c r="S262" cm="1">
        <f t="array" aca="1" ref="S262" ca="1">INDEX(Monsters[Ability 2 ID], I262)</f>
        <v>10</v>
      </c>
      <c r="T262" cm="1">
        <f t="array" aca="1" ref="T262" ca="1">INDEX(Abilities[Stamina Cost], R262)</f>
        <v>5</v>
      </c>
      <c r="U262" cm="1">
        <f t="array" aca="1" ref="U262" ca="1">INDEX(Abilities[Stamina Cost], S262)</f>
        <v>12</v>
      </c>
      <c r="V262">
        <f t="shared" ca="1" si="134"/>
        <v>1</v>
      </c>
      <c r="W262">
        <f t="shared" ca="1" si="135"/>
        <v>5</v>
      </c>
      <c r="X262">
        <f t="shared" ca="1" si="136"/>
        <v>12</v>
      </c>
      <c r="Y262">
        <f t="shared" ca="1" si="137"/>
        <v>2</v>
      </c>
      <c r="Z262">
        <f t="shared" ca="1" si="138"/>
        <v>10</v>
      </c>
      <c r="AA262" s="18" cm="1">
        <f t="array" aca="1" ref="AA262" ca="1">INDEX(Abilities[Element ID], $Z262)</f>
        <v>5</v>
      </c>
      <c r="AB262" s="18" cm="1">
        <f t="array" aca="1" ref="AB262" ca="1">INDEX(Abilities[Stamina Cost], $Z262)</f>
        <v>12</v>
      </c>
      <c r="AC262" s="18" cm="1">
        <f t="array" aca="1" ref="AC262" ca="1">INDEX(Abilities[Min Damage], $Z262)</f>
        <v>4</v>
      </c>
      <c r="AD262" s="18" cm="1">
        <f t="array" aca="1" ref="AD262" ca="1">INDEX(Abilities[Max Damage], $Z262)</f>
        <v>10</v>
      </c>
      <c r="AE262" s="14">
        <f t="shared" ca="1" si="139"/>
        <v>14.105241275275812</v>
      </c>
      <c r="AF262" t="str" cm="1">
        <f t="array" aca="1" ref="AF262" ca="1">INDEX(Abilities[Special Effect], Z262)</f>
        <v>Focus</v>
      </c>
      <c r="AG262" t="b" cm="1">
        <f t="array" aca="1" ref="AG262" ca="1">RAND() &lt;INDEX(Abilities[Effect Chance], Z262)*O262/100</f>
        <v>1</v>
      </c>
      <c r="AH262" t="str">
        <f t="shared" ca="1" si="140"/>
        <v>Focus</v>
      </c>
      <c r="AI262" s="14">
        <f t="shared" ca="1" si="141"/>
        <v>14.105241275275812</v>
      </c>
      <c r="AJ262" t="b">
        <f t="shared" ca="1" si="142"/>
        <v>0</v>
      </c>
      <c r="AK262" t="b">
        <f ca="1">AND(AJ262, H262=COUNTA(Parties[Player Party]))</f>
        <v>0</v>
      </c>
      <c r="AL262" s="14" cm="1">
        <f t="array" aca="1" ref="AL262" ca="1">INDEX(ElementMultiplier, BL262, P262)*100/N262</f>
        <v>1.3586956521739131</v>
      </c>
      <c r="AM262" s="14">
        <f t="shared" ca="1" si="162"/>
        <v>5</v>
      </c>
      <c r="AN262" s="18">
        <f t="shared" ca="1" si="165"/>
        <v>40</v>
      </c>
      <c r="AO262" s="18">
        <f t="shared" ca="1" si="143"/>
        <v>35</v>
      </c>
      <c r="AP262" s="18">
        <f t="shared" ca="1" si="144"/>
        <v>220</v>
      </c>
      <c r="AQ262" s="18">
        <f t="shared" ca="1" si="145"/>
        <v>92</v>
      </c>
      <c r="AR262" s="18">
        <f t="shared" ca="1" si="146"/>
        <v>110</v>
      </c>
      <c r="AS262">
        <f t="shared" ca="1" si="147"/>
        <v>1</v>
      </c>
      <c r="AT262" cm="1">
        <f t="array" aca="1" ref="AT262" ca="1">IF(AS262=AS261, AT261, INDEX(Parties[Opponent ID], AS262))</f>
        <v>12</v>
      </c>
      <c r="AU262" t="str" cm="1">
        <f t="array" aca="1" ref="AU262" ca="1">IF(AT262=AT261,AU261, INDEX(Monsters[Name], AT262))</f>
        <v>Gmooose</v>
      </c>
      <c r="AV262" cm="1">
        <f t="array" aca="1" ref="AV262" ca="1">IF(AND($AS262=$AS261, $CD261=""), BY261, INDEX(Monsters[Health], $AT262))</f>
        <v>49</v>
      </c>
      <c r="AW262" cm="1">
        <f t="array" aca="1" ref="AW262" ca="1">IF(AND($AS262=$AS261, $CD261=""), BZ261, INDEX(Monsters[Stamina], $AT262))</f>
        <v>114</v>
      </c>
      <c r="AX262" s="18" cm="1">
        <f t="array" aca="1" ref="AX262" ca="1">IF(AND($AS262=$AS261, $CD261=""), CA261, INDEX(Monsters[Attack], $AT262))</f>
        <v>70</v>
      </c>
      <c r="AY262" s="18" cm="1">
        <f t="array" aca="1" ref="AY262" ca="1">IF(AND($AS262=$AS261, $CD261=""), CB261, INDEX(Monsters[Defense], $AT262))</f>
        <v>169</v>
      </c>
      <c r="AZ262" s="18" cm="1">
        <f t="array" aca="1" ref="AZ262" ca="1">IF(AND($AS262=$AS261, $CD261=""), CC261, INDEX(Monsters[Luck], $AT262))</f>
        <v>100</v>
      </c>
      <c r="BA262" cm="1">
        <f t="array" aca="1" ref="BA262" ca="1">IF(AT262=AT261, BA261, MATCH(INDEX(Monsters[Element], AT262), Elements, 0))</f>
        <v>4</v>
      </c>
      <c r="BB262" s="4" cm="1">
        <f t="array" aca="1" ref="BB262" ca="1">INDEX(Monsters[Chance to Use 2], AT262)</f>
        <v>0.19999999999999996</v>
      </c>
      <c r="BC262" cm="1">
        <f t="array" aca="1" ref="BC262" ca="1">INDEX(Monsters[Ability 1 ID], AT262)</f>
        <v>3</v>
      </c>
      <c r="BD262" cm="1">
        <f t="array" aca="1" ref="BD262" ca="1">INDEX(Monsters[Ability 2 ID], AT262)</f>
        <v>2</v>
      </c>
      <c r="BE262" cm="1">
        <f t="array" aca="1" ref="BE262" ca="1">INDEX(Abilities[Stamina Cost], BC262)</f>
        <v>3</v>
      </c>
      <c r="BF262" cm="1">
        <f t="array" aca="1" ref="BF262" ca="1">INDEX(Abilities[Stamina Cost], BD262)</f>
        <v>3</v>
      </c>
      <c r="BG262">
        <f t="shared" ca="1" si="148"/>
        <v>1</v>
      </c>
      <c r="BH262">
        <f t="shared" ca="1" si="149"/>
        <v>3</v>
      </c>
      <c r="BI262">
        <f t="shared" ca="1" si="150"/>
        <v>3</v>
      </c>
      <c r="BJ262">
        <f t="shared" ca="1" si="151"/>
        <v>1</v>
      </c>
      <c r="BK262">
        <f t="shared" ca="1" si="152"/>
        <v>3</v>
      </c>
      <c r="BL262" s="18" cm="1">
        <f t="array" aca="1" ref="BL262" ca="1">INDEX(Abilities[Element ID], $BK262)</f>
        <v>4</v>
      </c>
      <c r="BM262" s="18" cm="1">
        <f t="array" aca="1" ref="BM262" ca="1">INDEX(Abilities[Stamina Cost], $BK262)</f>
        <v>3</v>
      </c>
      <c r="BN262" s="18" cm="1">
        <f t="array" aca="1" ref="BN262" ca="1">INDEX(Abilities[Min Damage], $BK262)</f>
        <v>4</v>
      </c>
      <c r="BO262" s="18" cm="1">
        <f t="array" aca="1" ref="BO262" ca="1">INDEX(Abilities[Max Damage], $BK262)</f>
        <v>8</v>
      </c>
      <c r="BP262" s="14">
        <f t="shared" ca="1" si="153"/>
        <v>4.9768945467214438</v>
      </c>
      <c r="BQ262" t="str" cm="1">
        <f t="array" aca="1" ref="BQ262" ca="1">INDEX(Abilities[Special Effect], BK262)</f>
        <v>Fortify</v>
      </c>
      <c r="BR262" t="b" cm="1">
        <f t="array" aca="1" ref="BR262" ca="1">RAND() &lt;INDEX(Abilities[Effect Chance], BK262)*AZ262/100</f>
        <v>1</v>
      </c>
      <c r="BS262" t="str">
        <f t="shared" ca="1" si="154"/>
        <v>Fortify</v>
      </c>
      <c r="BT262" s="14">
        <f t="shared" ca="1" si="155"/>
        <v>4.9768945467214438</v>
      </c>
      <c r="BU262" t="b">
        <f t="shared" ca="1" si="156"/>
        <v>0</v>
      </c>
      <c r="BV262" t="b">
        <f ca="1">AND(BU262, AS262=COUNTA(Parties[Opponent Party]))</f>
        <v>0</v>
      </c>
      <c r="BW262" s="14" cm="1">
        <f t="array" aca="1" ref="BW262" ca="1">INDEX(ElementMultiplier, AA262, BA262)*100/AY262</f>
        <v>0.8875739644970414</v>
      </c>
      <c r="BX262" s="18">
        <f t="shared" ca="1" si="163"/>
        <v>13</v>
      </c>
      <c r="BY262" s="18">
        <f t="shared" ca="1" si="164"/>
        <v>36</v>
      </c>
      <c r="BZ262" s="18">
        <f t="shared" ca="1" si="157"/>
        <v>111</v>
      </c>
      <c r="CA262" s="18">
        <f t="shared" ca="1" si="158"/>
        <v>70</v>
      </c>
      <c r="CB262" s="18">
        <f t="shared" ca="1" si="159"/>
        <v>186</v>
      </c>
      <c r="CC262" s="18">
        <f t="shared" ca="1" si="160"/>
        <v>100</v>
      </c>
      <c r="CD262" t="str">
        <f t="shared" ca="1" si="161"/>
        <v/>
      </c>
    </row>
    <row r="263" spans="8:82" x14ac:dyDescent="0.25">
      <c r="H263">
        <f t="shared" ca="1" si="133"/>
        <v>1</v>
      </c>
      <c r="I263" cm="1">
        <f t="array" aca="1" ref="I263" ca="1">IF(H263=H262, I262, INDEX(Parties[Player ID], H263))</f>
        <v>5</v>
      </c>
      <c r="J263" t="str" cm="1">
        <f t="array" aca="1" ref="J263" ca="1">IF(I263=I262,J262, INDEX(Monsters[Name], I263))</f>
        <v>Gunome</v>
      </c>
      <c r="K263" cm="1">
        <f t="array" aca="1" ref="K263" ca="1">IF(AND($H263=$H262, CD262=""), AN262, INDEX(Monsters[Health], $I263))</f>
        <v>40</v>
      </c>
      <c r="L263" cm="1">
        <f t="array" aca="1" ref="L263" ca="1">IF(AND($H263=$H262, $CD262=""), AO262, INDEX(Monsters[Stamina], $I263))</f>
        <v>35</v>
      </c>
      <c r="M263" s="18" cm="1">
        <f t="array" aca="1" ref="M263" ca="1">IF(AND($H263=$H262, $CD262=""), AP262, INDEX(Monsters[Attack], $I263))</f>
        <v>220</v>
      </c>
      <c r="N263" s="18" cm="1">
        <f t="array" aca="1" ref="N263" ca="1">IF(AND($H263=$H262, $CD262=""), AQ262, INDEX(Monsters[Defense], $I263))</f>
        <v>92</v>
      </c>
      <c r="O263" s="18" cm="1">
        <f t="array" aca="1" ref="O263" ca="1">IF(AND($H263=$H262, $CD262=""), AR262, INDEX(Monsters[Luck], $I263))</f>
        <v>110</v>
      </c>
      <c r="P263" cm="1">
        <f t="array" aca="1" ref="P263" ca="1">IF(I263=I262, P262, MATCH(INDEX(Monsters[Element], I263), Elements, 0))</f>
        <v>5</v>
      </c>
      <c r="Q263" s="4" cm="1">
        <f t="array" aca="1" ref="Q263" ca="1">INDEX(Monsters[Chance to Use 2], I263)</f>
        <v>0.4</v>
      </c>
      <c r="R263" cm="1">
        <f t="array" aca="1" ref="R263" ca="1">INDEX(Monsters[Ability 1 ID], I263)</f>
        <v>9</v>
      </c>
      <c r="S263" cm="1">
        <f t="array" aca="1" ref="S263" ca="1">INDEX(Monsters[Ability 2 ID], I263)</f>
        <v>10</v>
      </c>
      <c r="T263" cm="1">
        <f t="array" aca="1" ref="T263" ca="1">INDEX(Abilities[Stamina Cost], R263)</f>
        <v>5</v>
      </c>
      <c r="U263" cm="1">
        <f t="array" aca="1" ref="U263" ca="1">INDEX(Abilities[Stamina Cost], S263)</f>
        <v>12</v>
      </c>
      <c r="V263">
        <f t="shared" ca="1" si="134"/>
        <v>1</v>
      </c>
      <c r="W263">
        <f t="shared" ca="1" si="135"/>
        <v>5</v>
      </c>
      <c r="X263">
        <f t="shared" ca="1" si="136"/>
        <v>12</v>
      </c>
      <c r="Y263">
        <f t="shared" ca="1" si="137"/>
        <v>1</v>
      </c>
      <c r="Z263">
        <f t="shared" ca="1" si="138"/>
        <v>9</v>
      </c>
      <c r="AA263" s="18" cm="1">
        <f t="array" aca="1" ref="AA263" ca="1">INDEX(Abilities[Element ID], $Z263)</f>
        <v>5</v>
      </c>
      <c r="AB263" s="18" cm="1">
        <f t="array" aca="1" ref="AB263" ca="1">INDEX(Abilities[Stamina Cost], $Z263)</f>
        <v>5</v>
      </c>
      <c r="AC263" s="18" cm="1">
        <f t="array" aca="1" ref="AC263" ca="1">INDEX(Abilities[Min Damage], $Z263)</f>
        <v>11</v>
      </c>
      <c r="AD263" s="18" cm="1">
        <f t="array" aca="1" ref="AD263" ca="1">INDEX(Abilities[Max Damage], $Z263)</f>
        <v>16</v>
      </c>
      <c r="AE263" s="14">
        <f t="shared" ca="1" si="139"/>
        <v>28.874654472100445</v>
      </c>
      <c r="AF263" t="str" cm="1">
        <f t="array" aca="1" ref="AF263" ca="1">INDEX(Abilities[Special Effect], Z263)</f>
        <v>Vampire</v>
      </c>
      <c r="AG263" t="b" cm="1">
        <f t="array" aca="1" ref="AG263" ca="1">RAND() &lt;INDEX(Abilities[Effect Chance], Z263)*O263/100</f>
        <v>1</v>
      </c>
      <c r="AH263" t="str">
        <f t="shared" ca="1" si="140"/>
        <v>Vampire</v>
      </c>
      <c r="AI263" s="14">
        <f t="shared" ca="1" si="141"/>
        <v>28.874654472100445</v>
      </c>
      <c r="AJ263" t="b">
        <f t="shared" ca="1" si="142"/>
        <v>0</v>
      </c>
      <c r="AK263" t="b">
        <f ca="1">AND(AJ263, H263=COUNTA(Parties[Player Party]))</f>
        <v>0</v>
      </c>
      <c r="AL263" s="14" cm="1">
        <f t="array" aca="1" ref="AL263" ca="1">INDEX(ElementMultiplier, BL263, P263)*100/N263</f>
        <v>1.3586956521739131</v>
      </c>
      <c r="AM263" s="14">
        <f t="shared" ca="1" si="162"/>
        <v>4</v>
      </c>
      <c r="AN263" s="18">
        <f t="shared" ca="1" si="165"/>
        <v>47.5</v>
      </c>
      <c r="AO263" s="18">
        <f t="shared" ca="1" si="143"/>
        <v>30</v>
      </c>
      <c r="AP263" s="18">
        <f t="shared" ca="1" si="144"/>
        <v>220</v>
      </c>
      <c r="AQ263" s="18">
        <f t="shared" ca="1" si="145"/>
        <v>92</v>
      </c>
      <c r="AR263" s="18">
        <f t="shared" ca="1" si="146"/>
        <v>110</v>
      </c>
      <c r="AS263">
        <f t="shared" ca="1" si="147"/>
        <v>1</v>
      </c>
      <c r="AT263" cm="1">
        <f t="array" aca="1" ref="AT263" ca="1">IF(AS263=AS262, AT262, INDEX(Parties[Opponent ID], AS263))</f>
        <v>12</v>
      </c>
      <c r="AU263" t="str" cm="1">
        <f t="array" aca="1" ref="AU263" ca="1">IF(AT263=AT262,AU262, INDEX(Monsters[Name], AT263))</f>
        <v>Gmooose</v>
      </c>
      <c r="AV263" cm="1">
        <f t="array" aca="1" ref="AV263" ca="1">IF(AND($AS263=$AS262, $CD262=""), BY262, INDEX(Monsters[Health], $AT263))</f>
        <v>36</v>
      </c>
      <c r="AW263" cm="1">
        <f t="array" aca="1" ref="AW263" ca="1">IF(AND($AS263=$AS262, $CD262=""), BZ262, INDEX(Monsters[Stamina], $AT263))</f>
        <v>111</v>
      </c>
      <c r="AX263" s="18" cm="1">
        <f t="array" aca="1" ref="AX263" ca="1">IF(AND($AS263=$AS262, $CD262=""), CA262, INDEX(Monsters[Attack], $AT263))</f>
        <v>70</v>
      </c>
      <c r="AY263" s="18" cm="1">
        <f t="array" aca="1" ref="AY263" ca="1">IF(AND($AS263=$AS262, $CD262=""), CB262, INDEX(Monsters[Defense], $AT263))</f>
        <v>186</v>
      </c>
      <c r="AZ263" s="18" cm="1">
        <f t="array" aca="1" ref="AZ263" ca="1">IF(AND($AS263=$AS262, $CD262=""), CC262, INDEX(Monsters[Luck], $AT263))</f>
        <v>100</v>
      </c>
      <c r="BA263" cm="1">
        <f t="array" aca="1" ref="BA263" ca="1">IF(AT263=AT262, BA262, MATCH(INDEX(Monsters[Element], AT263), Elements, 0))</f>
        <v>4</v>
      </c>
      <c r="BB263" s="4" cm="1">
        <f t="array" aca="1" ref="BB263" ca="1">INDEX(Monsters[Chance to Use 2], AT263)</f>
        <v>0.19999999999999996</v>
      </c>
      <c r="BC263" cm="1">
        <f t="array" aca="1" ref="BC263" ca="1">INDEX(Monsters[Ability 1 ID], AT263)</f>
        <v>3</v>
      </c>
      <c r="BD263" cm="1">
        <f t="array" aca="1" ref="BD263" ca="1">INDEX(Monsters[Ability 2 ID], AT263)</f>
        <v>2</v>
      </c>
      <c r="BE263" cm="1">
        <f t="array" aca="1" ref="BE263" ca="1">INDEX(Abilities[Stamina Cost], BC263)</f>
        <v>3</v>
      </c>
      <c r="BF263" cm="1">
        <f t="array" aca="1" ref="BF263" ca="1">INDEX(Abilities[Stamina Cost], BD263)</f>
        <v>3</v>
      </c>
      <c r="BG263">
        <f t="shared" ca="1" si="148"/>
        <v>1</v>
      </c>
      <c r="BH263">
        <f t="shared" ca="1" si="149"/>
        <v>3</v>
      </c>
      <c r="BI263">
        <f t="shared" ca="1" si="150"/>
        <v>3</v>
      </c>
      <c r="BJ263">
        <f t="shared" ca="1" si="151"/>
        <v>1</v>
      </c>
      <c r="BK263">
        <f t="shared" ca="1" si="152"/>
        <v>3</v>
      </c>
      <c r="BL263" s="18" cm="1">
        <f t="array" aca="1" ref="BL263" ca="1">INDEX(Abilities[Element ID], $BK263)</f>
        <v>4</v>
      </c>
      <c r="BM263" s="18" cm="1">
        <f t="array" aca="1" ref="BM263" ca="1">INDEX(Abilities[Stamina Cost], $BK263)</f>
        <v>3</v>
      </c>
      <c r="BN263" s="18" cm="1">
        <f t="array" aca="1" ref="BN263" ca="1">INDEX(Abilities[Min Damage], $BK263)</f>
        <v>4</v>
      </c>
      <c r="BO263" s="18" cm="1">
        <f t="array" aca="1" ref="BO263" ca="1">INDEX(Abilities[Max Damage], $BK263)</f>
        <v>8</v>
      </c>
      <c r="BP263" s="14">
        <f t="shared" ca="1" si="153"/>
        <v>3.7200246677565461</v>
      </c>
      <c r="BQ263" t="str" cm="1">
        <f t="array" aca="1" ref="BQ263" ca="1">INDEX(Abilities[Special Effect], BK263)</f>
        <v>Fortify</v>
      </c>
      <c r="BR263" t="b" cm="1">
        <f t="array" aca="1" ref="BR263" ca="1">RAND() &lt;INDEX(Abilities[Effect Chance], BK263)*AZ263/100</f>
        <v>1</v>
      </c>
      <c r="BS263" t="str">
        <f t="shared" ca="1" si="154"/>
        <v>Fortify</v>
      </c>
      <c r="BT263" s="14">
        <f t="shared" ca="1" si="155"/>
        <v>3.7200246677565461</v>
      </c>
      <c r="BU263" t="b">
        <f t="shared" ca="1" si="156"/>
        <v>0</v>
      </c>
      <c r="BV263" t="b">
        <f ca="1">AND(BU263, AS263=COUNTA(Parties[Opponent Party]))</f>
        <v>0</v>
      </c>
      <c r="BW263" s="14" cm="1">
        <f t="array" aca="1" ref="BW263" ca="1">INDEX(ElementMultiplier, AA263, BA263)*100/AY263</f>
        <v>0.80645161290322576</v>
      </c>
      <c r="BX263" s="18">
        <f t="shared" ca="1" si="163"/>
        <v>23</v>
      </c>
      <c r="BY263" s="18">
        <f t="shared" ca="1" si="164"/>
        <v>13</v>
      </c>
      <c r="BZ263" s="18">
        <f t="shared" ca="1" si="157"/>
        <v>108</v>
      </c>
      <c r="CA263" s="18">
        <f t="shared" ca="1" si="158"/>
        <v>70</v>
      </c>
      <c r="CB263" s="18">
        <f t="shared" ca="1" si="159"/>
        <v>205</v>
      </c>
      <c r="CC263" s="18">
        <f t="shared" ca="1" si="160"/>
        <v>100</v>
      </c>
      <c r="CD263" t="str">
        <f t="shared" ca="1" si="161"/>
        <v/>
      </c>
    </row>
    <row r="264" spans="8:82" x14ac:dyDescent="0.25">
      <c r="H264">
        <f t="shared" ca="1" si="133"/>
        <v>1</v>
      </c>
      <c r="I264" cm="1">
        <f t="array" aca="1" ref="I264" ca="1">IF(H264=H263, I263, INDEX(Parties[Player ID], H264))</f>
        <v>5</v>
      </c>
      <c r="J264" t="str" cm="1">
        <f t="array" aca="1" ref="J264" ca="1">IF(I264=I263,J263, INDEX(Monsters[Name], I264))</f>
        <v>Gunome</v>
      </c>
      <c r="K264" cm="1">
        <f t="array" aca="1" ref="K264" ca="1">IF(AND($H264=$H263, CD263=""), AN263, INDEX(Monsters[Health], $I264))</f>
        <v>47.5</v>
      </c>
      <c r="L264" cm="1">
        <f t="array" aca="1" ref="L264" ca="1">IF(AND($H264=$H263, $CD263=""), AO263, INDEX(Monsters[Stamina], $I264))</f>
        <v>30</v>
      </c>
      <c r="M264" s="18" cm="1">
        <f t="array" aca="1" ref="M264" ca="1">IF(AND($H264=$H263, $CD263=""), AP263, INDEX(Monsters[Attack], $I264))</f>
        <v>220</v>
      </c>
      <c r="N264" s="18" cm="1">
        <f t="array" aca="1" ref="N264" ca="1">IF(AND($H264=$H263, $CD263=""), AQ263, INDEX(Monsters[Defense], $I264))</f>
        <v>92</v>
      </c>
      <c r="O264" s="18" cm="1">
        <f t="array" aca="1" ref="O264" ca="1">IF(AND($H264=$H263, $CD263=""), AR263, INDEX(Monsters[Luck], $I264))</f>
        <v>110</v>
      </c>
      <c r="P264" cm="1">
        <f t="array" aca="1" ref="P264" ca="1">IF(I264=I263, P263, MATCH(INDEX(Monsters[Element], I264), Elements, 0))</f>
        <v>5</v>
      </c>
      <c r="Q264" s="4" cm="1">
        <f t="array" aca="1" ref="Q264" ca="1">INDEX(Monsters[Chance to Use 2], I264)</f>
        <v>0.4</v>
      </c>
      <c r="R264" cm="1">
        <f t="array" aca="1" ref="R264" ca="1">INDEX(Monsters[Ability 1 ID], I264)</f>
        <v>9</v>
      </c>
      <c r="S264" cm="1">
        <f t="array" aca="1" ref="S264" ca="1">INDEX(Monsters[Ability 2 ID], I264)</f>
        <v>10</v>
      </c>
      <c r="T264" cm="1">
        <f t="array" aca="1" ref="T264" ca="1">INDEX(Abilities[Stamina Cost], R264)</f>
        <v>5</v>
      </c>
      <c r="U264" cm="1">
        <f t="array" aca="1" ref="U264" ca="1">INDEX(Abilities[Stamina Cost], S264)</f>
        <v>12</v>
      </c>
      <c r="V264">
        <f t="shared" ca="1" si="134"/>
        <v>1</v>
      </c>
      <c r="W264">
        <f t="shared" ca="1" si="135"/>
        <v>5</v>
      </c>
      <c r="X264">
        <f t="shared" ca="1" si="136"/>
        <v>12</v>
      </c>
      <c r="Y264">
        <f t="shared" ca="1" si="137"/>
        <v>2</v>
      </c>
      <c r="Z264">
        <f t="shared" ca="1" si="138"/>
        <v>10</v>
      </c>
      <c r="AA264" s="18" cm="1">
        <f t="array" aca="1" ref="AA264" ca="1">INDEX(Abilities[Element ID], $Z264)</f>
        <v>5</v>
      </c>
      <c r="AB264" s="18" cm="1">
        <f t="array" aca="1" ref="AB264" ca="1">INDEX(Abilities[Stamina Cost], $Z264)</f>
        <v>12</v>
      </c>
      <c r="AC264" s="18" cm="1">
        <f t="array" aca="1" ref="AC264" ca="1">INDEX(Abilities[Min Damage], $Z264)</f>
        <v>4</v>
      </c>
      <c r="AD264" s="18" cm="1">
        <f t="array" aca="1" ref="AD264" ca="1">INDEX(Abilities[Max Damage], $Z264)</f>
        <v>10</v>
      </c>
      <c r="AE264" s="14">
        <f t="shared" ca="1" si="139"/>
        <v>18.67397497217469</v>
      </c>
      <c r="AF264" t="str" cm="1">
        <f t="array" aca="1" ref="AF264" ca="1">INDEX(Abilities[Special Effect], Z264)</f>
        <v>Focus</v>
      </c>
      <c r="AG264" t="b" cm="1">
        <f t="array" aca="1" ref="AG264" ca="1">RAND() &lt;INDEX(Abilities[Effect Chance], Z264)*O264/100</f>
        <v>1</v>
      </c>
      <c r="AH264" t="str">
        <f t="shared" ca="1" si="140"/>
        <v>Focus</v>
      </c>
      <c r="AI264" s="14">
        <f t="shared" ca="1" si="141"/>
        <v>18.67397497217469</v>
      </c>
      <c r="AJ264" t="b">
        <f t="shared" ca="1" si="142"/>
        <v>0</v>
      </c>
      <c r="AK264" t="b">
        <f ca="1">AND(AJ264, H264=COUNTA(Parties[Player Party]))</f>
        <v>0</v>
      </c>
      <c r="AL264" s="14" cm="1">
        <f t="array" aca="1" ref="AL264" ca="1">INDEX(ElementMultiplier, BL264, P264)*100/N264</f>
        <v>1.3586956521739131</v>
      </c>
      <c r="AM264" s="14">
        <f t="shared" ca="1" si="162"/>
        <v>4</v>
      </c>
      <c r="AN264" s="18">
        <f t="shared" ca="1" si="165"/>
        <v>43.5</v>
      </c>
      <c r="AO264" s="18">
        <f t="shared" ca="1" si="143"/>
        <v>18</v>
      </c>
      <c r="AP264" s="18">
        <f t="shared" ca="1" si="144"/>
        <v>242</v>
      </c>
      <c r="AQ264" s="18">
        <f t="shared" ca="1" si="145"/>
        <v>92</v>
      </c>
      <c r="AR264" s="18">
        <f t="shared" ca="1" si="146"/>
        <v>110</v>
      </c>
      <c r="AS264">
        <f t="shared" ca="1" si="147"/>
        <v>1</v>
      </c>
      <c r="AT264" cm="1">
        <f t="array" aca="1" ref="AT264" ca="1">IF(AS264=AS263, AT263, INDEX(Parties[Opponent ID], AS264))</f>
        <v>12</v>
      </c>
      <c r="AU264" t="str" cm="1">
        <f t="array" aca="1" ref="AU264" ca="1">IF(AT264=AT263,AU263, INDEX(Monsters[Name], AT264))</f>
        <v>Gmooose</v>
      </c>
      <c r="AV264" cm="1">
        <f t="array" aca="1" ref="AV264" ca="1">IF(AND($AS264=$AS263, $CD263=""), BY263, INDEX(Monsters[Health], $AT264))</f>
        <v>13</v>
      </c>
      <c r="AW264" cm="1">
        <f t="array" aca="1" ref="AW264" ca="1">IF(AND($AS264=$AS263, $CD263=""), BZ263, INDEX(Monsters[Stamina], $AT264))</f>
        <v>108</v>
      </c>
      <c r="AX264" s="18" cm="1">
        <f t="array" aca="1" ref="AX264" ca="1">IF(AND($AS264=$AS263, $CD263=""), CA263, INDEX(Monsters[Attack], $AT264))</f>
        <v>70</v>
      </c>
      <c r="AY264" s="18" cm="1">
        <f t="array" aca="1" ref="AY264" ca="1">IF(AND($AS264=$AS263, $CD263=""), CB263, INDEX(Monsters[Defense], $AT264))</f>
        <v>205</v>
      </c>
      <c r="AZ264" s="18" cm="1">
        <f t="array" aca="1" ref="AZ264" ca="1">IF(AND($AS264=$AS263, $CD263=""), CC263, INDEX(Monsters[Luck], $AT264))</f>
        <v>100</v>
      </c>
      <c r="BA264" cm="1">
        <f t="array" aca="1" ref="BA264" ca="1">IF(AT264=AT263, BA263, MATCH(INDEX(Monsters[Element], AT264), Elements, 0))</f>
        <v>4</v>
      </c>
      <c r="BB264" s="4" cm="1">
        <f t="array" aca="1" ref="BB264" ca="1">INDEX(Monsters[Chance to Use 2], AT264)</f>
        <v>0.19999999999999996</v>
      </c>
      <c r="BC264" cm="1">
        <f t="array" aca="1" ref="BC264" ca="1">INDEX(Monsters[Ability 1 ID], AT264)</f>
        <v>3</v>
      </c>
      <c r="BD264" cm="1">
        <f t="array" aca="1" ref="BD264" ca="1">INDEX(Monsters[Ability 2 ID], AT264)</f>
        <v>2</v>
      </c>
      <c r="BE264" cm="1">
        <f t="array" aca="1" ref="BE264" ca="1">INDEX(Abilities[Stamina Cost], BC264)</f>
        <v>3</v>
      </c>
      <c r="BF264" cm="1">
        <f t="array" aca="1" ref="BF264" ca="1">INDEX(Abilities[Stamina Cost], BD264)</f>
        <v>3</v>
      </c>
      <c r="BG264">
        <f t="shared" ca="1" si="148"/>
        <v>1</v>
      </c>
      <c r="BH264">
        <f t="shared" ca="1" si="149"/>
        <v>3</v>
      </c>
      <c r="BI264">
        <f t="shared" ca="1" si="150"/>
        <v>3</v>
      </c>
      <c r="BJ264">
        <f t="shared" ca="1" si="151"/>
        <v>1</v>
      </c>
      <c r="BK264">
        <f t="shared" ca="1" si="152"/>
        <v>3</v>
      </c>
      <c r="BL264" s="18" cm="1">
        <f t="array" aca="1" ref="BL264" ca="1">INDEX(Abilities[Element ID], $BK264)</f>
        <v>4</v>
      </c>
      <c r="BM264" s="18" cm="1">
        <f t="array" aca="1" ref="BM264" ca="1">INDEX(Abilities[Stamina Cost], $BK264)</f>
        <v>3</v>
      </c>
      <c r="BN264" s="18" cm="1">
        <f t="array" aca="1" ref="BN264" ca="1">INDEX(Abilities[Min Damage], $BK264)</f>
        <v>4</v>
      </c>
      <c r="BO264" s="18" cm="1">
        <f t="array" aca="1" ref="BO264" ca="1">INDEX(Abilities[Max Damage], $BK264)</f>
        <v>8</v>
      </c>
      <c r="BP264" s="14">
        <f t="shared" ca="1" si="153"/>
        <v>4.3688710839481164</v>
      </c>
      <c r="BQ264" t="str" cm="1">
        <f t="array" aca="1" ref="BQ264" ca="1">INDEX(Abilities[Special Effect], BK264)</f>
        <v>Fortify</v>
      </c>
      <c r="BR264" t="b" cm="1">
        <f t="array" aca="1" ref="BR264" ca="1">RAND() &lt;INDEX(Abilities[Effect Chance], BK264)*AZ264/100</f>
        <v>1</v>
      </c>
      <c r="BS264" t="str">
        <f t="shared" ca="1" si="154"/>
        <v>Fortify</v>
      </c>
      <c r="BT264" s="14">
        <f t="shared" ca="1" si="155"/>
        <v>4.3688710839481164</v>
      </c>
      <c r="BU264" t="b">
        <f t="shared" ca="1" si="156"/>
        <v>1</v>
      </c>
      <c r="BV264" t="b">
        <f ca="1">AND(BU264, AS264=COUNTA(Parties[Opponent Party]))</f>
        <v>0</v>
      </c>
      <c r="BW264" s="14" cm="1">
        <f t="array" aca="1" ref="BW264" ca="1">INDEX(ElementMultiplier, AA264, BA264)*100/AY264</f>
        <v>0.73170731707317072</v>
      </c>
      <c r="BX264" s="18">
        <f t="shared" ca="1" si="163"/>
        <v>14</v>
      </c>
      <c r="BY264" s="18">
        <f t="shared" ca="1" si="164"/>
        <v>0</v>
      </c>
      <c r="BZ264" s="18">
        <f t="shared" ca="1" si="157"/>
        <v>105</v>
      </c>
      <c r="CA264" s="18">
        <f t="shared" ca="1" si="158"/>
        <v>70</v>
      </c>
      <c r="CB264" s="18">
        <f t="shared" ca="1" si="159"/>
        <v>226</v>
      </c>
      <c r="CC264" s="18">
        <f t="shared" ca="1" si="160"/>
        <v>100</v>
      </c>
      <c r="CD264" t="str">
        <f t="shared" ca="1" si="161"/>
        <v/>
      </c>
    </row>
    <row r="265" spans="8:82" x14ac:dyDescent="0.25">
      <c r="H265">
        <f t="shared" ref="H265:H328" ca="1" si="166">IF($CD264="",IF(AJ264, H264+1, H264), 1)</f>
        <v>1</v>
      </c>
      <c r="I265" cm="1">
        <f t="array" aca="1" ref="I265" ca="1">IF(H265=H264, I264, INDEX(Parties[Player ID], H265))</f>
        <v>5</v>
      </c>
      <c r="J265" t="str" cm="1">
        <f t="array" aca="1" ref="J265" ca="1">IF(I265=I264,J264, INDEX(Monsters[Name], I265))</f>
        <v>Gunome</v>
      </c>
      <c r="K265" cm="1">
        <f t="array" aca="1" ref="K265" ca="1">IF(AND($H265=$H264, CD264=""), AN264, INDEX(Monsters[Health], $I265))</f>
        <v>43.5</v>
      </c>
      <c r="L265" cm="1">
        <f t="array" aca="1" ref="L265" ca="1">IF(AND($H265=$H264, $CD264=""), AO264, INDEX(Monsters[Stamina], $I265))</f>
        <v>18</v>
      </c>
      <c r="M265" s="18" cm="1">
        <f t="array" aca="1" ref="M265" ca="1">IF(AND($H265=$H264, $CD264=""), AP264, INDEX(Monsters[Attack], $I265))</f>
        <v>242</v>
      </c>
      <c r="N265" s="18" cm="1">
        <f t="array" aca="1" ref="N265" ca="1">IF(AND($H265=$H264, $CD264=""), AQ264, INDEX(Monsters[Defense], $I265))</f>
        <v>92</v>
      </c>
      <c r="O265" s="18" cm="1">
        <f t="array" aca="1" ref="O265" ca="1">IF(AND($H265=$H264, $CD264=""), AR264, INDEX(Monsters[Luck], $I265))</f>
        <v>110</v>
      </c>
      <c r="P265" cm="1">
        <f t="array" aca="1" ref="P265" ca="1">IF(I265=I264, P264, MATCH(INDEX(Monsters[Element], I265), Elements, 0))</f>
        <v>5</v>
      </c>
      <c r="Q265" s="4" cm="1">
        <f t="array" aca="1" ref="Q265" ca="1">INDEX(Monsters[Chance to Use 2], I265)</f>
        <v>0.4</v>
      </c>
      <c r="R265" cm="1">
        <f t="array" aca="1" ref="R265" ca="1">INDEX(Monsters[Ability 1 ID], I265)</f>
        <v>9</v>
      </c>
      <c r="S265" cm="1">
        <f t="array" aca="1" ref="S265" ca="1">INDEX(Monsters[Ability 2 ID], I265)</f>
        <v>10</v>
      </c>
      <c r="T265" cm="1">
        <f t="array" aca="1" ref="T265" ca="1">INDEX(Abilities[Stamina Cost], R265)</f>
        <v>5</v>
      </c>
      <c r="U265" cm="1">
        <f t="array" aca="1" ref="U265" ca="1">INDEX(Abilities[Stamina Cost], S265)</f>
        <v>12</v>
      </c>
      <c r="V265">
        <f t="shared" ref="V265:V328" ca="1" si="167">IF(T265&lt;=U265, 1, 2)</f>
        <v>1</v>
      </c>
      <c r="W265">
        <f t="shared" ref="W265:W328" ca="1" si="168">MIN(T265:U265)</f>
        <v>5</v>
      </c>
      <c r="X265">
        <f t="shared" ref="X265:X328" ca="1" si="169">MAX(T265:U265)</f>
        <v>12</v>
      </c>
      <c r="Y265">
        <f t="shared" ref="Y265:Y328" ca="1" si="170">IF(L265&lt;X265, V265, 1 + (RAND()&lt;Q265))</f>
        <v>2</v>
      </c>
      <c r="Z265">
        <f t="shared" ref="Z265:Z328" ca="1" si="171">CHOOSE(Y265,R265,S265)</f>
        <v>10</v>
      </c>
      <c r="AA265" s="18" cm="1">
        <f t="array" aca="1" ref="AA265" ca="1">INDEX(Abilities[Element ID], $Z265)</f>
        <v>5</v>
      </c>
      <c r="AB265" s="18" cm="1">
        <f t="array" aca="1" ref="AB265" ca="1">INDEX(Abilities[Stamina Cost], $Z265)</f>
        <v>12</v>
      </c>
      <c r="AC265" s="18" cm="1">
        <f t="array" aca="1" ref="AC265" ca="1">INDEX(Abilities[Min Damage], $Z265)</f>
        <v>4</v>
      </c>
      <c r="AD265" s="18" cm="1">
        <f t="array" aca="1" ref="AD265" ca="1">INDEX(Abilities[Max Damage], $Z265)</f>
        <v>10</v>
      </c>
      <c r="AE265" s="14">
        <f t="shared" ref="AE265:AE328" ca="1" si="172">(AC265+(RAND()+RAND()+RAND())*(AD265-AC265)/3)*M265/100</f>
        <v>16.259577315676335</v>
      </c>
      <c r="AF265" t="str" cm="1">
        <f t="array" aca="1" ref="AF265" ca="1">INDEX(Abilities[Special Effect], Z265)</f>
        <v>Focus</v>
      </c>
      <c r="AG265" t="b" cm="1">
        <f t="array" aca="1" ref="AG265" ca="1">RAND() &lt;INDEX(Abilities[Effect Chance], Z265)*O265/100</f>
        <v>1</v>
      </c>
      <c r="AH265" t="str">
        <f t="shared" ref="AH265:AH328" ca="1" si="173">IF(AG265,AF265,"")</f>
        <v>Focus</v>
      </c>
      <c r="AI265" s="14">
        <f t="shared" ref="AI265:AI328" ca="1" si="174">IF(AF265="Hit Chance", AG265*AE265, AE265)</f>
        <v>16.259577315676335</v>
      </c>
      <c r="AJ265" t="b">
        <f t="shared" ref="AJ265:AJ328" ca="1" si="175">OR(AN265=0,AO265&lt;W265)</f>
        <v>0</v>
      </c>
      <c r="AK265" t="b">
        <f ca="1">AND(AJ265, H265=COUNTA(Parties[Player Party]))</f>
        <v>0</v>
      </c>
      <c r="AL265" s="14" cm="1">
        <f t="array" aca="1" ref="AL265" ca="1">INDEX(ElementMultiplier, BL265, P265)*100/N265</f>
        <v>1.0869565217391304</v>
      </c>
      <c r="AM265" s="14">
        <f t="shared" ca="1" si="162"/>
        <v>33</v>
      </c>
      <c r="AN265" s="18">
        <f t="shared" ca="1" si="165"/>
        <v>10.5</v>
      </c>
      <c r="AO265" s="18">
        <f t="shared" ref="AO265:AO328" ca="1" si="176">MAX(L265-AB265,0)</f>
        <v>6</v>
      </c>
      <c r="AP265" s="18">
        <f t="shared" ref="AP265:AP328" ca="1" si="177">ROUND(M265*IF(BS265="Weaken", 0.9, 1)*IF(AH265="Focus", 1.1, 1), 0)</f>
        <v>266</v>
      </c>
      <c r="AQ265" s="18">
        <f t="shared" ref="AQ265:AQ328" ca="1" si="178">ROUND(N265*IF($BS265="Sunder", 0.9, 1)*IF($AH265="Fortify", 1.1, 1), 0)</f>
        <v>92</v>
      </c>
      <c r="AR265" s="18">
        <f t="shared" ref="AR265:AR328" ca="1" si="179">ROUND(O265*IF($BS265="Unlucky", 0.9, 1)*IF($AH265="Lucky", 1.1, 1), 0)</f>
        <v>99</v>
      </c>
      <c r="AS265">
        <f t="shared" ref="AS265:AS328" ca="1" si="180">IF($CD264="",IF(BU264, AS264+1, AS264), 1)</f>
        <v>2</v>
      </c>
      <c r="AT265" cm="1">
        <f t="array" aca="1" ref="AT265" ca="1">IF(AS265=AS264, AT264, INDEX(Parties[Opponent ID], AS265))</f>
        <v>1</v>
      </c>
      <c r="AU265" t="str" cm="1">
        <f t="array" aca="1" ref="AU265" ca="1">IF(AT265=AT264,AU264, INDEX(Monsters[Name], AT265))</f>
        <v>Gnives</v>
      </c>
      <c r="AV265" cm="1">
        <f t="array" aca="1" ref="AV265" ca="1">IF(AND($AS265=$AS264, $CD264=""), BY264, INDEX(Monsters[Health], $AT265))</f>
        <v>80</v>
      </c>
      <c r="AW265" cm="1">
        <f t="array" aca="1" ref="AW265" ca="1">IF(AND($AS265=$AS264, $CD264=""), BZ264, INDEX(Monsters[Stamina], $AT265))</f>
        <v>145</v>
      </c>
      <c r="AX265" s="18" cm="1">
        <f t="array" aca="1" ref="AX265" ca="1">IF(AND($AS265=$AS264, $CD264=""), CA264, INDEX(Monsters[Attack], $AT265))</f>
        <v>105</v>
      </c>
      <c r="AY265" s="18" cm="1">
        <f t="array" aca="1" ref="AY265" ca="1">IF(AND($AS265=$AS264, $CD264=""), CB264, INDEX(Monsters[Defense], $AT265))</f>
        <v>100</v>
      </c>
      <c r="AZ265" s="18" cm="1">
        <f t="array" aca="1" ref="AZ265" ca="1">IF(AND($AS265=$AS264, $CD264=""), CC264, INDEX(Monsters[Luck], $AT265))</f>
        <v>100</v>
      </c>
      <c r="BA265" cm="1">
        <f t="array" aca="1" ref="BA265" ca="1">IF(AT265=AT264, BA264, MATCH(INDEX(Monsters[Element], AT265), Elements, 0))</f>
        <v>1</v>
      </c>
      <c r="BB265" s="4" cm="1">
        <f t="array" aca="1" ref="BB265" ca="1">INDEX(Monsters[Chance to Use 2], AT265)</f>
        <v>0.65</v>
      </c>
      <c r="BC265" cm="1">
        <f t="array" aca="1" ref="BC265" ca="1">INDEX(Monsters[Ability 1 ID], AT265)</f>
        <v>18</v>
      </c>
      <c r="BD265" cm="1">
        <f t="array" aca="1" ref="BD265" ca="1">INDEX(Monsters[Ability 2 ID], AT265)</f>
        <v>2</v>
      </c>
      <c r="BE265" cm="1">
        <f t="array" aca="1" ref="BE265" ca="1">INDEX(Abilities[Stamina Cost], BC265)</f>
        <v>25</v>
      </c>
      <c r="BF265" cm="1">
        <f t="array" aca="1" ref="BF265" ca="1">INDEX(Abilities[Stamina Cost], BD265)</f>
        <v>3</v>
      </c>
      <c r="BG265">
        <f t="shared" ref="BG265:BG328" ca="1" si="181">IF(BE265&lt;=BF265, 1, 2)</f>
        <v>2</v>
      </c>
      <c r="BH265">
        <f t="shared" ref="BH265:BH328" ca="1" si="182">MIN(BE265:BF265)</f>
        <v>3</v>
      </c>
      <c r="BI265">
        <f t="shared" ref="BI265:BI328" ca="1" si="183">MAX(BE265:BF265)</f>
        <v>25</v>
      </c>
      <c r="BJ265">
        <f t="shared" ref="BJ265:BJ328" ca="1" si="184">IF(AW265&lt;BI265, BG265, 1 + (RAND()&lt;BB265))</f>
        <v>1</v>
      </c>
      <c r="BK265">
        <f t="shared" ref="BK265:BK328" ca="1" si="185">CHOOSE(BJ265,BC265,BD265)</f>
        <v>18</v>
      </c>
      <c r="BL265" s="18" cm="1">
        <f t="array" aca="1" ref="BL265" ca="1">INDEX(Abilities[Element ID], $BK265)</f>
        <v>1</v>
      </c>
      <c r="BM265" s="18" cm="1">
        <f t="array" aca="1" ref="BM265" ca="1">INDEX(Abilities[Stamina Cost], $BK265)</f>
        <v>25</v>
      </c>
      <c r="BN265" s="18" cm="1">
        <f t="array" aca="1" ref="BN265" ca="1">INDEX(Abilities[Min Damage], $BK265)</f>
        <v>22</v>
      </c>
      <c r="BO265" s="18" cm="1">
        <f t="array" aca="1" ref="BO265" ca="1">INDEX(Abilities[Max Damage], $BK265)</f>
        <v>36</v>
      </c>
      <c r="BP265" s="14">
        <f t="shared" ref="BP265:BP328" ca="1" si="186">(BN265+(RAND()+RAND()+RAND())*(BO265-BN265)/3)*AX265/100</f>
        <v>32.979463458884752</v>
      </c>
      <c r="BQ265" t="str" cm="1">
        <f t="array" aca="1" ref="BQ265" ca="1">INDEX(Abilities[Special Effect], BK265)</f>
        <v>Unlucky</v>
      </c>
      <c r="BR265" t="b" cm="1">
        <f t="array" aca="1" ref="BR265" ca="1">RAND() &lt;INDEX(Abilities[Effect Chance], BK265)*AZ265/100</f>
        <v>1</v>
      </c>
      <c r="BS265" t="str">
        <f t="shared" ref="BS265:BS328" ca="1" si="187">IF(BR265, BQ265, "")</f>
        <v>Unlucky</v>
      </c>
      <c r="BT265" s="14">
        <f t="shared" ref="BT265:BT328" ca="1" si="188">IF(BQ265="Hit Chance", BP265*BR265, BP265)</f>
        <v>32.979463458884752</v>
      </c>
      <c r="BU265" t="b">
        <f t="shared" ref="BU265:BU328" ca="1" si="189">OR(BY265=0,BZ265&lt;BH265)</f>
        <v>0</v>
      </c>
      <c r="BV265" t="b">
        <f ca="1">AND(BU265, AS265=COUNTA(Parties[Opponent Party]))</f>
        <v>0</v>
      </c>
      <c r="BW265" s="14" cm="1">
        <f t="array" aca="1" ref="BW265" ca="1">INDEX(ElementMultiplier, AA265, BA265)*100/AY265</f>
        <v>1</v>
      </c>
      <c r="BX265" s="18">
        <f t="shared" ca="1" si="163"/>
        <v>16</v>
      </c>
      <c r="BY265" s="18">
        <f t="shared" ca="1" si="164"/>
        <v>64</v>
      </c>
      <c r="BZ265" s="18">
        <f t="shared" ref="BZ265:BZ328" ca="1" si="190">MAX(AW265-BM265,0)</f>
        <v>120</v>
      </c>
      <c r="CA265" s="18">
        <f t="shared" ref="CA265:CA328" ca="1" si="191">ROUND(AX265 * IF($AH265="Weaken", 0.9, 1) * IF($BS265="Focus", 1.1, 1), 0)</f>
        <v>105</v>
      </c>
      <c r="CB265" s="18">
        <f t="shared" ref="CB265:CB328" ca="1" si="192">ROUND(AY265 * IF($AH265="Sunder", 0.9, 1) * IF($BS265="Fortify", 1.1, 1), 0)</f>
        <v>100</v>
      </c>
      <c r="CC265" s="18">
        <f t="shared" ref="CC265:CC328" ca="1" si="193">ROUND(AZ265 * IF($AH265="Unlucky", 0.9, 1) * IF($BS265="Lucky", 1.1, 1), 0)</f>
        <v>100</v>
      </c>
      <c r="CD265" t="str">
        <f t="shared" ref="CD265:CD328" ca="1" si="194">IF(AK265, IF(BV265, "Tie", "Opponent"), IF(BV265, "Player", ""))</f>
        <v/>
      </c>
    </row>
    <row r="266" spans="8:82" x14ac:dyDescent="0.25">
      <c r="H266">
        <f t="shared" ca="1" si="166"/>
        <v>1</v>
      </c>
      <c r="I266" cm="1">
        <f t="array" aca="1" ref="I266" ca="1">IF(H266=H265, I265, INDEX(Parties[Player ID], H266))</f>
        <v>5</v>
      </c>
      <c r="J266" t="str" cm="1">
        <f t="array" aca="1" ref="J266" ca="1">IF(I266=I265,J265, INDEX(Monsters[Name], I266))</f>
        <v>Gunome</v>
      </c>
      <c r="K266" cm="1">
        <f t="array" aca="1" ref="K266" ca="1">IF(AND($H266=$H265, CD265=""), AN265, INDEX(Monsters[Health], $I266))</f>
        <v>10.5</v>
      </c>
      <c r="L266" cm="1">
        <f t="array" aca="1" ref="L266" ca="1">IF(AND($H266=$H265, $CD265=""), AO265, INDEX(Monsters[Stamina], $I266))</f>
        <v>6</v>
      </c>
      <c r="M266" s="18" cm="1">
        <f t="array" aca="1" ref="M266" ca="1">IF(AND($H266=$H265, $CD265=""), AP265, INDEX(Monsters[Attack], $I266))</f>
        <v>266</v>
      </c>
      <c r="N266" s="18" cm="1">
        <f t="array" aca="1" ref="N266" ca="1">IF(AND($H266=$H265, $CD265=""), AQ265, INDEX(Monsters[Defense], $I266))</f>
        <v>92</v>
      </c>
      <c r="O266" s="18" cm="1">
        <f t="array" aca="1" ref="O266" ca="1">IF(AND($H266=$H265, $CD265=""), AR265, INDEX(Monsters[Luck], $I266))</f>
        <v>99</v>
      </c>
      <c r="P266" cm="1">
        <f t="array" aca="1" ref="P266" ca="1">IF(I266=I265, P265, MATCH(INDEX(Monsters[Element], I266), Elements, 0))</f>
        <v>5</v>
      </c>
      <c r="Q266" s="4" cm="1">
        <f t="array" aca="1" ref="Q266" ca="1">INDEX(Monsters[Chance to Use 2], I266)</f>
        <v>0.4</v>
      </c>
      <c r="R266" cm="1">
        <f t="array" aca="1" ref="R266" ca="1">INDEX(Monsters[Ability 1 ID], I266)</f>
        <v>9</v>
      </c>
      <c r="S266" cm="1">
        <f t="array" aca="1" ref="S266" ca="1">INDEX(Monsters[Ability 2 ID], I266)</f>
        <v>10</v>
      </c>
      <c r="T266" cm="1">
        <f t="array" aca="1" ref="T266" ca="1">INDEX(Abilities[Stamina Cost], R266)</f>
        <v>5</v>
      </c>
      <c r="U266" cm="1">
        <f t="array" aca="1" ref="U266" ca="1">INDEX(Abilities[Stamina Cost], S266)</f>
        <v>12</v>
      </c>
      <c r="V266">
        <f t="shared" ca="1" si="167"/>
        <v>1</v>
      </c>
      <c r="W266">
        <f t="shared" ca="1" si="168"/>
        <v>5</v>
      </c>
      <c r="X266">
        <f t="shared" ca="1" si="169"/>
        <v>12</v>
      </c>
      <c r="Y266">
        <f t="shared" ca="1" si="170"/>
        <v>1</v>
      </c>
      <c r="Z266">
        <f t="shared" ca="1" si="171"/>
        <v>9</v>
      </c>
      <c r="AA266" s="18" cm="1">
        <f t="array" aca="1" ref="AA266" ca="1">INDEX(Abilities[Element ID], $Z266)</f>
        <v>5</v>
      </c>
      <c r="AB266" s="18" cm="1">
        <f t="array" aca="1" ref="AB266" ca="1">INDEX(Abilities[Stamina Cost], $Z266)</f>
        <v>5</v>
      </c>
      <c r="AC266" s="18" cm="1">
        <f t="array" aca="1" ref="AC266" ca="1">INDEX(Abilities[Min Damage], $Z266)</f>
        <v>11</v>
      </c>
      <c r="AD266" s="18" cm="1">
        <f t="array" aca="1" ref="AD266" ca="1">INDEX(Abilities[Max Damage], $Z266)</f>
        <v>16</v>
      </c>
      <c r="AE266" s="14">
        <f t="shared" ca="1" si="172"/>
        <v>35.976123896024944</v>
      </c>
      <c r="AF266" t="str" cm="1">
        <f t="array" aca="1" ref="AF266" ca="1">INDEX(Abilities[Special Effect], Z266)</f>
        <v>Vampire</v>
      </c>
      <c r="AG266" t="b" cm="1">
        <f t="array" aca="1" ref="AG266" ca="1">RAND() &lt;INDEX(Abilities[Effect Chance], Z266)*O266/100</f>
        <v>1</v>
      </c>
      <c r="AH266" t="str">
        <f t="shared" ca="1" si="173"/>
        <v>Vampire</v>
      </c>
      <c r="AI266" s="14">
        <f t="shared" ca="1" si="174"/>
        <v>35.976123896024944</v>
      </c>
      <c r="AJ266" t="b">
        <f t="shared" ca="1" si="175"/>
        <v>1</v>
      </c>
      <c r="AK266" t="b">
        <f ca="1">AND(AJ266, H266=COUNTA(Parties[Player Party]))</f>
        <v>0</v>
      </c>
      <c r="AL266" s="14" cm="1">
        <f t="array" aca="1" ref="AL266" ca="1">INDEX(ElementMultiplier, BL266, P266)*100/N266</f>
        <v>1.0869565217391304</v>
      </c>
      <c r="AM266" s="14">
        <f t="shared" ca="1" si="162"/>
        <v>11</v>
      </c>
      <c r="AN266" s="18">
        <f t="shared" ca="1" si="165"/>
        <v>17.5</v>
      </c>
      <c r="AO266" s="18">
        <f t="shared" ca="1" si="176"/>
        <v>1</v>
      </c>
      <c r="AP266" s="18">
        <f t="shared" ca="1" si="177"/>
        <v>266</v>
      </c>
      <c r="AQ266" s="18">
        <f t="shared" ca="1" si="178"/>
        <v>83</v>
      </c>
      <c r="AR266" s="18">
        <f t="shared" ca="1" si="179"/>
        <v>99</v>
      </c>
      <c r="AS266">
        <f t="shared" ca="1" si="180"/>
        <v>2</v>
      </c>
      <c r="AT266" cm="1">
        <f t="array" aca="1" ref="AT266" ca="1">IF(AS266=AS265, AT265, INDEX(Parties[Opponent ID], AS266))</f>
        <v>1</v>
      </c>
      <c r="AU266" t="str" cm="1">
        <f t="array" aca="1" ref="AU266" ca="1">IF(AT266=AT265,AU265, INDEX(Monsters[Name], AT266))</f>
        <v>Gnives</v>
      </c>
      <c r="AV266" cm="1">
        <f t="array" aca="1" ref="AV266" ca="1">IF(AND($AS266=$AS265, $CD265=""), BY265, INDEX(Monsters[Health], $AT266))</f>
        <v>64</v>
      </c>
      <c r="AW266" cm="1">
        <f t="array" aca="1" ref="AW266" ca="1">IF(AND($AS266=$AS265, $CD265=""), BZ265, INDEX(Monsters[Stamina], $AT266))</f>
        <v>120</v>
      </c>
      <c r="AX266" s="18" cm="1">
        <f t="array" aca="1" ref="AX266" ca="1">IF(AND($AS266=$AS265, $CD265=""), CA265, INDEX(Monsters[Attack], $AT266))</f>
        <v>105</v>
      </c>
      <c r="AY266" s="18" cm="1">
        <f t="array" aca="1" ref="AY266" ca="1">IF(AND($AS266=$AS265, $CD265=""), CB265, INDEX(Monsters[Defense], $AT266))</f>
        <v>100</v>
      </c>
      <c r="AZ266" s="18" cm="1">
        <f t="array" aca="1" ref="AZ266" ca="1">IF(AND($AS266=$AS265, $CD265=""), CC265, INDEX(Monsters[Luck], $AT266))</f>
        <v>100</v>
      </c>
      <c r="BA266" cm="1">
        <f t="array" aca="1" ref="BA266" ca="1">IF(AT266=AT265, BA265, MATCH(INDEX(Monsters[Element], AT266), Elements, 0))</f>
        <v>1</v>
      </c>
      <c r="BB266" s="4" cm="1">
        <f t="array" aca="1" ref="BB266" ca="1">INDEX(Monsters[Chance to Use 2], AT266)</f>
        <v>0.65</v>
      </c>
      <c r="BC266" cm="1">
        <f t="array" aca="1" ref="BC266" ca="1">INDEX(Monsters[Ability 1 ID], AT266)</f>
        <v>18</v>
      </c>
      <c r="BD266" cm="1">
        <f t="array" aca="1" ref="BD266" ca="1">INDEX(Monsters[Ability 2 ID], AT266)</f>
        <v>2</v>
      </c>
      <c r="BE266" cm="1">
        <f t="array" aca="1" ref="BE266" ca="1">INDEX(Abilities[Stamina Cost], BC266)</f>
        <v>25</v>
      </c>
      <c r="BF266" cm="1">
        <f t="array" aca="1" ref="BF266" ca="1">INDEX(Abilities[Stamina Cost], BD266)</f>
        <v>3</v>
      </c>
      <c r="BG266">
        <f t="shared" ca="1" si="181"/>
        <v>2</v>
      </c>
      <c r="BH266">
        <f t="shared" ca="1" si="182"/>
        <v>3</v>
      </c>
      <c r="BI266">
        <f t="shared" ca="1" si="183"/>
        <v>25</v>
      </c>
      <c r="BJ266">
        <f t="shared" ca="1" si="184"/>
        <v>2</v>
      </c>
      <c r="BK266">
        <f t="shared" ca="1" si="185"/>
        <v>2</v>
      </c>
      <c r="BL266" s="18" cm="1">
        <f t="array" aca="1" ref="BL266" ca="1">INDEX(Abilities[Element ID], $BK266)</f>
        <v>1</v>
      </c>
      <c r="BM266" s="18" cm="1">
        <f t="array" aca="1" ref="BM266" ca="1">INDEX(Abilities[Stamina Cost], $BK266)</f>
        <v>3</v>
      </c>
      <c r="BN266" s="18" cm="1">
        <f t="array" aca="1" ref="BN266" ca="1">INDEX(Abilities[Min Damage], $BK266)</f>
        <v>8</v>
      </c>
      <c r="BO266" s="18" cm="1">
        <f t="array" aca="1" ref="BO266" ca="1">INDEX(Abilities[Max Damage], $BK266)</f>
        <v>13</v>
      </c>
      <c r="BP266" s="14">
        <f t="shared" ca="1" si="186"/>
        <v>11.126996702967093</v>
      </c>
      <c r="BQ266" t="str" cm="1">
        <f t="array" aca="1" ref="BQ266" ca="1">INDEX(Abilities[Special Effect], BK266)</f>
        <v>Sunder</v>
      </c>
      <c r="BR266" t="b" cm="1">
        <f t="array" aca="1" ref="BR266" ca="1">RAND() &lt;INDEX(Abilities[Effect Chance], BK266)*AZ266/100</f>
        <v>1</v>
      </c>
      <c r="BS266" t="str">
        <f t="shared" ca="1" si="187"/>
        <v>Sunder</v>
      </c>
      <c r="BT266" s="14">
        <f t="shared" ca="1" si="188"/>
        <v>11.126996702967093</v>
      </c>
      <c r="BU266" t="b">
        <f t="shared" ca="1" si="189"/>
        <v>0</v>
      </c>
      <c r="BV266" t="b">
        <f ca="1">AND(BU266, AS266=COUNTA(Parties[Opponent Party]))</f>
        <v>0</v>
      </c>
      <c r="BW266" s="14" cm="1">
        <f t="array" aca="1" ref="BW266" ca="1">INDEX(ElementMultiplier, AA266, BA266)*100/AY266</f>
        <v>1</v>
      </c>
      <c r="BX266" s="18">
        <f t="shared" ca="1" si="163"/>
        <v>36</v>
      </c>
      <c r="BY266" s="18">
        <f t="shared" ca="1" si="164"/>
        <v>28</v>
      </c>
      <c r="BZ266" s="18">
        <f t="shared" ca="1" si="190"/>
        <v>117</v>
      </c>
      <c r="CA266" s="18">
        <f t="shared" ca="1" si="191"/>
        <v>105</v>
      </c>
      <c r="CB266" s="18">
        <f t="shared" ca="1" si="192"/>
        <v>100</v>
      </c>
      <c r="CC266" s="18">
        <f t="shared" ca="1" si="193"/>
        <v>100</v>
      </c>
      <c r="CD266" t="str">
        <f t="shared" ca="1" si="194"/>
        <v/>
      </c>
    </row>
    <row r="267" spans="8:82" x14ac:dyDescent="0.25">
      <c r="H267">
        <f t="shared" ca="1" si="166"/>
        <v>2</v>
      </c>
      <c r="I267" cm="1">
        <f t="array" aca="1" ref="I267" ca="1">IF(H267=H266, I266, INDEX(Parties[Player ID], H267))</f>
        <v>8</v>
      </c>
      <c r="J267" t="str" cm="1">
        <f t="array" aca="1" ref="J267" ca="1">IF(I267=I266,J266, INDEX(Monsters[Name], I267))</f>
        <v>EFUP Gnome (Extrodinary Fantasical Ultra Pretty Gnome)</v>
      </c>
      <c r="K267" cm="1">
        <f t="array" aca="1" ref="K267" ca="1">IF(AND($H267=$H266, CD266=""), AN266, INDEX(Monsters[Health], $I267))</f>
        <v>110</v>
      </c>
      <c r="L267" cm="1">
        <f t="array" aca="1" ref="L267" ca="1">IF(AND($H267=$H266, $CD266=""), AO266, INDEX(Monsters[Stamina], $I267))</f>
        <v>200</v>
      </c>
      <c r="M267" s="18" cm="1">
        <f t="array" aca="1" ref="M267" ca="1">IF(AND($H267=$H266, $CD266=""), AP266, INDEX(Monsters[Attack], $I267))</f>
        <v>80</v>
      </c>
      <c r="N267" s="18" cm="1">
        <f t="array" aca="1" ref="N267" ca="1">IF(AND($H267=$H266, $CD266=""), AQ266, INDEX(Monsters[Defense], $I267))</f>
        <v>95</v>
      </c>
      <c r="O267" s="18" cm="1">
        <f t="array" aca="1" ref="O267" ca="1">IF(AND($H267=$H266, $CD266=""), AR266, INDEX(Monsters[Luck], $I267))</f>
        <v>100</v>
      </c>
      <c r="P267" cm="1">
        <f t="array" aca="1" ref="P267" ca="1">IF(I267=I266, P266, MATCH(INDEX(Monsters[Element], I267), Elements, 0))</f>
        <v>2</v>
      </c>
      <c r="Q267" s="4" cm="1">
        <f t="array" aca="1" ref="Q267" ca="1">INDEX(Monsters[Chance to Use 2], I267)</f>
        <v>0.8</v>
      </c>
      <c r="R267" cm="1">
        <f t="array" aca="1" ref="R267" ca="1">INDEX(Monsters[Ability 1 ID], I267)</f>
        <v>14</v>
      </c>
      <c r="S267" cm="1">
        <f t="array" aca="1" ref="S267" ca="1">INDEX(Monsters[Ability 2 ID], I267)</f>
        <v>11</v>
      </c>
      <c r="T267" cm="1">
        <f t="array" aca="1" ref="T267" ca="1">INDEX(Abilities[Stamina Cost], R267)</f>
        <v>20</v>
      </c>
      <c r="U267" cm="1">
        <f t="array" aca="1" ref="U267" ca="1">INDEX(Abilities[Stamina Cost], S267)</f>
        <v>10</v>
      </c>
      <c r="V267">
        <f t="shared" ca="1" si="167"/>
        <v>2</v>
      </c>
      <c r="W267">
        <f t="shared" ca="1" si="168"/>
        <v>10</v>
      </c>
      <c r="X267">
        <f t="shared" ca="1" si="169"/>
        <v>20</v>
      </c>
      <c r="Y267">
        <f t="shared" ca="1" si="170"/>
        <v>2</v>
      </c>
      <c r="Z267">
        <f t="shared" ca="1" si="171"/>
        <v>11</v>
      </c>
      <c r="AA267" s="18" cm="1">
        <f t="array" aca="1" ref="AA267" ca="1">INDEX(Abilities[Element ID], $Z267)</f>
        <v>2</v>
      </c>
      <c r="AB267" s="18" cm="1">
        <f t="array" aca="1" ref="AB267" ca="1">INDEX(Abilities[Stamina Cost], $Z267)</f>
        <v>10</v>
      </c>
      <c r="AC267" s="18" cm="1">
        <f t="array" aca="1" ref="AC267" ca="1">INDEX(Abilities[Min Damage], $Z267)</f>
        <v>10</v>
      </c>
      <c r="AD267" s="18" cm="1">
        <f t="array" aca="1" ref="AD267" ca="1">INDEX(Abilities[Max Damage], $Z267)</f>
        <v>22</v>
      </c>
      <c r="AE267" s="14">
        <f t="shared" ca="1" si="172"/>
        <v>13.520469691690979</v>
      </c>
      <c r="AF267" t="str" cm="1">
        <f t="array" aca="1" ref="AF267" ca="1">INDEX(Abilities[Special Effect], Z267)</f>
        <v>Vampire</v>
      </c>
      <c r="AG267" t="b" cm="1">
        <f t="array" aca="1" ref="AG267" ca="1">RAND() &lt;INDEX(Abilities[Effect Chance], Z267)*O267/100</f>
        <v>0</v>
      </c>
      <c r="AH267" t="str">
        <f t="shared" ca="1" si="173"/>
        <v/>
      </c>
      <c r="AI267" s="14">
        <f t="shared" ca="1" si="174"/>
        <v>13.520469691690979</v>
      </c>
      <c r="AJ267" t="b">
        <f t="shared" ca="1" si="175"/>
        <v>0</v>
      </c>
      <c r="AK267" t="b">
        <f ca="1">AND(AJ267, H267=COUNTA(Parties[Player Party]))</f>
        <v>0</v>
      </c>
      <c r="AL267" s="14" cm="1">
        <f t="array" aca="1" ref="AL267" ca="1">INDEX(ElementMultiplier, BL267, P267)*100/N267</f>
        <v>1.0526315789473684</v>
      </c>
      <c r="AM267" s="14">
        <f t="shared" ca="1" si="162"/>
        <v>11</v>
      </c>
      <c r="AN267" s="18">
        <f t="shared" ca="1" si="165"/>
        <v>99</v>
      </c>
      <c r="AO267" s="18">
        <f t="shared" ca="1" si="176"/>
        <v>190</v>
      </c>
      <c r="AP267" s="18">
        <f t="shared" ca="1" si="177"/>
        <v>80</v>
      </c>
      <c r="AQ267" s="18">
        <f t="shared" ca="1" si="178"/>
        <v>86</v>
      </c>
      <c r="AR267" s="18">
        <f t="shared" ca="1" si="179"/>
        <v>100</v>
      </c>
      <c r="AS267">
        <f t="shared" ca="1" si="180"/>
        <v>2</v>
      </c>
      <c r="AT267" cm="1">
        <f t="array" aca="1" ref="AT267" ca="1">IF(AS267=AS266, AT266, INDEX(Parties[Opponent ID], AS267))</f>
        <v>1</v>
      </c>
      <c r="AU267" t="str" cm="1">
        <f t="array" aca="1" ref="AU267" ca="1">IF(AT267=AT266,AU266, INDEX(Monsters[Name], AT267))</f>
        <v>Gnives</v>
      </c>
      <c r="AV267" cm="1">
        <f t="array" aca="1" ref="AV267" ca="1">IF(AND($AS267=$AS266, $CD266=""), BY266, INDEX(Monsters[Health], $AT267))</f>
        <v>28</v>
      </c>
      <c r="AW267" cm="1">
        <f t="array" aca="1" ref="AW267" ca="1">IF(AND($AS267=$AS266, $CD266=""), BZ266, INDEX(Monsters[Stamina], $AT267))</f>
        <v>117</v>
      </c>
      <c r="AX267" s="18" cm="1">
        <f t="array" aca="1" ref="AX267" ca="1">IF(AND($AS267=$AS266, $CD266=""), CA266, INDEX(Monsters[Attack], $AT267))</f>
        <v>105</v>
      </c>
      <c r="AY267" s="18" cm="1">
        <f t="array" aca="1" ref="AY267" ca="1">IF(AND($AS267=$AS266, $CD266=""), CB266, INDEX(Monsters[Defense], $AT267))</f>
        <v>100</v>
      </c>
      <c r="AZ267" s="18" cm="1">
        <f t="array" aca="1" ref="AZ267" ca="1">IF(AND($AS267=$AS266, $CD266=""), CC266, INDEX(Monsters[Luck], $AT267))</f>
        <v>100</v>
      </c>
      <c r="BA267" cm="1">
        <f t="array" aca="1" ref="BA267" ca="1">IF(AT267=AT266, BA266, MATCH(INDEX(Monsters[Element], AT267), Elements, 0))</f>
        <v>1</v>
      </c>
      <c r="BB267" s="4" cm="1">
        <f t="array" aca="1" ref="BB267" ca="1">INDEX(Monsters[Chance to Use 2], AT267)</f>
        <v>0.65</v>
      </c>
      <c r="BC267" cm="1">
        <f t="array" aca="1" ref="BC267" ca="1">INDEX(Monsters[Ability 1 ID], AT267)</f>
        <v>18</v>
      </c>
      <c r="BD267" cm="1">
        <f t="array" aca="1" ref="BD267" ca="1">INDEX(Monsters[Ability 2 ID], AT267)</f>
        <v>2</v>
      </c>
      <c r="BE267" cm="1">
        <f t="array" aca="1" ref="BE267" ca="1">INDEX(Abilities[Stamina Cost], BC267)</f>
        <v>25</v>
      </c>
      <c r="BF267" cm="1">
        <f t="array" aca="1" ref="BF267" ca="1">INDEX(Abilities[Stamina Cost], BD267)</f>
        <v>3</v>
      </c>
      <c r="BG267">
        <f t="shared" ca="1" si="181"/>
        <v>2</v>
      </c>
      <c r="BH267">
        <f t="shared" ca="1" si="182"/>
        <v>3</v>
      </c>
      <c r="BI267">
        <f t="shared" ca="1" si="183"/>
        <v>25</v>
      </c>
      <c r="BJ267">
        <f t="shared" ca="1" si="184"/>
        <v>2</v>
      </c>
      <c r="BK267">
        <f t="shared" ca="1" si="185"/>
        <v>2</v>
      </c>
      <c r="BL267" s="18" cm="1">
        <f t="array" aca="1" ref="BL267" ca="1">INDEX(Abilities[Element ID], $BK267)</f>
        <v>1</v>
      </c>
      <c r="BM267" s="18" cm="1">
        <f t="array" aca="1" ref="BM267" ca="1">INDEX(Abilities[Stamina Cost], $BK267)</f>
        <v>3</v>
      </c>
      <c r="BN267" s="18" cm="1">
        <f t="array" aca="1" ref="BN267" ca="1">INDEX(Abilities[Min Damage], $BK267)</f>
        <v>8</v>
      </c>
      <c r="BO267" s="18" cm="1">
        <f t="array" aca="1" ref="BO267" ca="1">INDEX(Abilities[Max Damage], $BK267)</f>
        <v>13</v>
      </c>
      <c r="BP267" s="14">
        <f t="shared" ca="1" si="186"/>
        <v>10.50182433135182</v>
      </c>
      <c r="BQ267" t="str" cm="1">
        <f t="array" aca="1" ref="BQ267" ca="1">INDEX(Abilities[Special Effect], BK267)</f>
        <v>Sunder</v>
      </c>
      <c r="BR267" t="b" cm="1">
        <f t="array" aca="1" ref="BR267" ca="1">RAND() &lt;INDEX(Abilities[Effect Chance], BK267)*AZ267/100</f>
        <v>1</v>
      </c>
      <c r="BS267" t="str">
        <f t="shared" ca="1" si="187"/>
        <v>Sunder</v>
      </c>
      <c r="BT267" s="14">
        <f t="shared" ca="1" si="188"/>
        <v>10.50182433135182</v>
      </c>
      <c r="BU267" t="b">
        <f t="shared" ca="1" si="189"/>
        <v>0</v>
      </c>
      <c r="BV267" t="b">
        <f ca="1">AND(BU267, AS267=COUNTA(Parties[Opponent Party]))</f>
        <v>0</v>
      </c>
      <c r="BW267" s="14" cm="1">
        <f t="array" aca="1" ref="BW267" ca="1">INDEX(ElementMultiplier, AA267, BA267)*100/AY267</f>
        <v>1</v>
      </c>
      <c r="BX267" s="18">
        <f t="shared" ca="1" si="163"/>
        <v>14</v>
      </c>
      <c r="BY267" s="18">
        <f t="shared" ca="1" si="164"/>
        <v>14</v>
      </c>
      <c r="BZ267" s="18">
        <f t="shared" ca="1" si="190"/>
        <v>114</v>
      </c>
      <c r="CA267" s="18">
        <f t="shared" ca="1" si="191"/>
        <v>105</v>
      </c>
      <c r="CB267" s="18">
        <f t="shared" ca="1" si="192"/>
        <v>100</v>
      </c>
      <c r="CC267" s="18">
        <f t="shared" ca="1" si="193"/>
        <v>100</v>
      </c>
      <c r="CD267" t="str">
        <f t="shared" ca="1" si="194"/>
        <v/>
      </c>
    </row>
    <row r="268" spans="8:82" x14ac:dyDescent="0.25">
      <c r="H268">
        <f t="shared" ca="1" si="166"/>
        <v>2</v>
      </c>
      <c r="I268" cm="1">
        <f t="array" aca="1" ref="I268" ca="1">IF(H268=H267, I267, INDEX(Parties[Player ID], H268))</f>
        <v>8</v>
      </c>
      <c r="J268" t="str" cm="1">
        <f t="array" aca="1" ref="J268" ca="1">IF(I268=I267,J267, INDEX(Monsters[Name], I268))</f>
        <v>EFUP Gnome (Extrodinary Fantasical Ultra Pretty Gnome)</v>
      </c>
      <c r="K268" cm="1">
        <f t="array" aca="1" ref="K268" ca="1">IF(AND($H268=$H267, CD267=""), AN267, INDEX(Monsters[Health], $I268))</f>
        <v>99</v>
      </c>
      <c r="L268" cm="1">
        <f t="array" aca="1" ref="L268" ca="1">IF(AND($H268=$H267, $CD267=""), AO267, INDEX(Monsters[Stamina], $I268))</f>
        <v>190</v>
      </c>
      <c r="M268" s="18" cm="1">
        <f t="array" aca="1" ref="M268" ca="1">IF(AND($H268=$H267, $CD267=""), AP267, INDEX(Monsters[Attack], $I268))</f>
        <v>80</v>
      </c>
      <c r="N268" s="18" cm="1">
        <f t="array" aca="1" ref="N268" ca="1">IF(AND($H268=$H267, $CD267=""), AQ267, INDEX(Monsters[Defense], $I268))</f>
        <v>86</v>
      </c>
      <c r="O268" s="18" cm="1">
        <f t="array" aca="1" ref="O268" ca="1">IF(AND($H268=$H267, $CD267=""), AR267, INDEX(Monsters[Luck], $I268))</f>
        <v>100</v>
      </c>
      <c r="P268" cm="1">
        <f t="array" aca="1" ref="P268" ca="1">IF(I268=I267, P267, MATCH(INDEX(Monsters[Element], I268), Elements, 0))</f>
        <v>2</v>
      </c>
      <c r="Q268" s="4" cm="1">
        <f t="array" aca="1" ref="Q268" ca="1">INDEX(Monsters[Chance to Use 2], I268)</f>
        <v>0.8</v>
      </c>
      <c r="R268" cm="1">
        <f t="array" aca="1" ref="R268" ca="1">INDEX(Monsters[Ability 1 ID], I268)</f>
        <v>14</v>
      </c>
      <c r="S268" cm="1">
        <f t="array" aca="1" ref="S268" ca="1">INDEX(Monsters[Ability 2 ID], I268)</f>
        <v>11</v>
      </c>
      <c r="T268" cm="1">
        <f t="array" aca="1" ref="T268" ca="1">INDEX(Abilities[Stamina Cost], R268)</f>
        <v>20</v>
      </c>
      <c r="U268" cm="1">
        <f t="array" aca="1" ref="U268" ca="1">INDEX(Abilities[Stamina Cost], S268)</f>
        <v>10</v>
      </c>
      <c r="V268">
        <f t="shared" ca="1" si="167"/>
        <v>2</v>
      </c>
      <c r="W268">
        <f t="shared" ca="1" si="168"/>
        <v>10</v>
      </c>
      <c r="X268">
        <f t="shared" ca="1" si="169"/>
        <v>20</v>
      </c>
      <c r="Y268">
        <f t="shared" ca="1" si="170"/>
        <v>2</v>
      </c>
      <c r="Z268">
        <f t="shared" ca="1" si="171"/>
        <v>11</v>
      </c>
      <c r="AA268" s="18" cm="1">
        <f t="array" aca="1" ref="AA268" ca="1">INDEX(Abilities[Element ID], $Z268)</f>
        <v>2</v>
      </c>
      <c r="AB268" s="18" cm="1">
        <f t="array" aca="1" ref="AB268" ca="1">INDEX(Abilities[Stamina Cost], $Z268)</f>
        <v>10</v>
      </c>
      <c r="AC268" s="18" cm="1">
        <f t="array" aca="1" ref="AC268" ca="1">INDEX(Abilities[Min Damage], $Z268)</f>
        <v>10</v>
      </c>
      <c r="AD268" s="18" cm="1">
        <f t="array" aca="1" ref="AD268" ca="1">INDEX(Abilities[Max Damage], $Z268)</f>
        <v>22</v>
      </c>
      <c r="AE268" s="14">
        <f t="shared" ca="1" si="172"/>
        <v>13.7117550658072</v>
      </c>
      <c r="AF268" t="str" cm="1">
        <f t="array" aca="1" ref="AF268" ca="1">INDEX(Abilities[Special Effect], Z268)</f>
        <v>Vampire</v>
      </c>
      <c r="AG268" t="b" cm="1">
        <f t="array" aca="1" ref="AG268" ca="1">RAND() &lt;INDEX(Abilities[Effect Chance], Z268)*O268/100</f>
        <v>1</v>
      </c>
      <c r="AH268" t="str">
        <f t="shared" ca="1" si="173"/>
        <v>Vampire</v>
      </c>
      <c r="AI268" s="14">
        <f t="shared" ca="1" si="174"/>
        <v>13.7117550658072</v>
      </c>
      <c r="AJ268" t="b">
        <f t="shared" ca="1" si="175"/>
        <v>0</v>
      </c>
      <c r="AK268" t="b">
        <f ca="1">AND(AJ268, H268=COUNTA(Parties[Player Party]))</f>
        <v>0</v>
      </c>
      <c r="AL268" s="14" cm="1">
        <f t="array" aca="1" ref="AL268" ca="1">INDEX(ElementMultiplier, BL268, P268)*100/N268</f>
        <v>1.1627906976744187</v>
      </c>
      <c r="AM268" s="14">
        <f t="shared" ca="1" si="162"/>
        <v>11</v>
      </c>
      <c r="AN268" s="18">
        <f t="shared" ca="1" si="165"/>
        <v>95</v>
      </c>
      <c r="AO268" s="18">
        <f t="shared" ca="1" si="176"/>
        <v>180</v>
      </c>
      <c r="AP268" s="18">
        <f t="shared" ca="1" si="177"/>
        <v>80</v>
      </c>
      <c r="AQ268" s="18">
        <f t="shared" ca="1" si="178"/>
        <v>77</v>
      </c>
      <c r="AR268" s="18">
        <f t="shared" ca="1" si="179"/>
        <v>100</v>
      </c>
      <c r="AS268">
        <f t="shared" ca="1" si="180"/>
        <v>2</v>
      </c>
      <c r="AT268" cm="1">
        <f t="array" aca="1" ref="AT268" ca="1">IF(AS268=AS267, AT267, INDEX(Parties[Opponent ID], AS268))</f>
        <v>1</v>
      </c>
      <c r="AU268" t="str" cm="1">
        <f t="array" aca="1" ref="AU268" ca="1">IF(AT268=AT267,AU267, INDEX(Monsters[Name], AT268))</f>
        <v>Gnives</v>
      </c>
      <c r="AV268" cm="1">
        <f t="array" aca="1" ref="AV268" ca="1">IF(AND($AS268=$AS267, $CD267=""), BY267, INDEX(Monsters[Health], $AT268))</f>
        <v>14</v>
      </c>
      <c r="AW268" cm="1">
        <f t="array" aca="1" ref="AW268" ca="1">IF(AND($AS268=$AS267, $CD267=""), BZ267, INDEX(Monsters[Stamina], $AT268))</f>
        <v>114</v>
      </c>
      <c r="AX268" s="18" cm="1">
        <f t="array" aca="1" ref="AX268" ca="1">IF(AND($AS268=$AS267, $CD267=""), CA267, INDEX(Monsters[Attack], $AT268))</f>
        <v>105</v>
      </c>
      <c r="AY268" s="18" cm="1">
        <f t="array" aca="1" ref="AY268" ca="1">IF(AND($AS268=$AS267, $CD267=""), CB267, INDEX(Monsters[Defense], $AT268))</f>
        <v>100</v>
      </c>
      <c r="AZ268" s="18" cm="1">
        <f t="array" aca="1" ref="AZ268" ca="1">IF(AND($AS268=$AS267, $CD267=""), CC267, INDEX(Monsters[Luck], $AT268))</f>
        <v>100</v>
      </c>
      <c r="BA268" cm="1">
        <f t="array" aca="1" ref="BA268" ca="1">IF(AT268=AT267, BA267, MATCH(INDEX(Monsters[Element], AT268), Elements, 0))</f>
        <v>1</v>
      </c>
      <c r="BB268" s="4" cm="1">
        <f t="array" aca="1" ref="BB268" ca="1">INDEX(Monsters[Chance to Use 2], AT268)</f>
        <v>0.65</v>
      </c>
      <c r="BC268" cm="1">
        <f t="array" aca="1" ref="BC268" ca="1">INDEX(Monsters[Ability 1 ID], AT268)</f>
        <v>18</v>
      </c>
      <c r="BD268" cm="1">
        <f t="array" aca="1" ref="BD268" ca="1">INDEX(Monsters[Ability 2 ID], AT268)</f>
        <v>2</v>
      </c>
      <c r="BE268" cm="1">
        <f t="array" aca="1" ref="BE268" ca="1">INDEX(Abilities[Stamina Cost], BC268)</f>
        <v>25</v>
      </c>
      <c r="BF268" cm="1">
        <f t="array" aca="1" ref="BF268" ca="1">INDEX(Abilities[Stamina Cost], BD268)</f>
        <v>3</v>
      </c>
      <c r="BG268">
        <f t="shared" ca="1" si="181"/>
        <v>2</v>
      </c>
      <c r="BH268">
        <f t="shared" ca="1" si="182"/>
        <v>3</v>
      </c>
      <c r="BI268">
        <f t="shared" ca="1" si="183"/>
        <v>25</v>
      </c>
      <c r="BJ268">
        <f t="shared" ca="1" si="184"/>
        <v>2</v>
      </c>
      <c r="BK268">
        <f t="shared" ca="1" si="185"/>
        <v>2</v>
      </c>
      <c r="BL268" s="18" cm="1">
        <f t="array" aca="1" ref="BL268" ca="1">INDEX(Abilities[Element ID], $BK268)</f>
        <v>1</v>
      </c>
      <c r="BM268" s="18" cm="1">
        <f t="array" aca="1" ref="BM268" ca="1">INDEX(Abilities[Stamina Cost], $BK268)</f>
        <v>3</v>
      </c>
      <c r="BN268" s="18" cm="1">
        <f t="array" aca="1" ref="BN268" ca="1">INDEX(Abilities[Min Damage], $BK268)</f>
        <v>8</v>
      </c>
      <c r="BO268" s="18" cm="1">
        <f t="array" aca="1" ref="BO268" ca="1">INDEX(Abilities[Max Damage], $BK268)</f>
        <v>13</v>
      </c>
      <c r="BP268" s="14">
        <f t="shared" ca="1" si="186"/>
        <v>11.31440521333357</v>
      </c>
      <c r="BQ268" t="str" cm="1">
        <f t="array" aca="1" ref="BQ268" ca="1">INDEX(Abilities[Special Effect], BK268)</f>
        <v>Sunder</v>
      </c>
      <c r="BR268" t="b" cm="1">
        <f t="array" aca="1" ref="BR268" ca="1">RAND() &lt;INDEX(Abilities[Effect Chance], BK268)*AZ268/100</f>
        <v>1</v>
      </c>
      <c r="BS268" t="str">
        <f t="shared" ca="1" si="187"/>
        <v>Sunder</v>
      </c>
      <c r="BT268" s="14">
        <f t="shared" ca="1" si="188"/>
        <v>11.31440521333357</v>
      </c>
      <c r="BU268" t="b">
        <f t="shared" ca="1" si="189"/>
        <v>1</v>
      </c>
      <c r="BV268" t="b">
        <f ca="1">AND(BU268, AS268=COUNTA(Parties[Opponent Party]))</f>
        <v>0</v>
      </c>
      <c r="BW268" s="14" cm="1">
        <f t="array" aca="1" ref="BW268" ca="1">INDEX(ElementMultiplier, AA268, BA268)*100/AY268</f>
        <v>1</v>
      </c>
      <c r="BX268" s="18">
        <f t="shared" ca="1" si="163"/>
        <v>14</v>
      </c>
      <c r="BY268" s="18">
        <f t="shared" ca="1" si="164"/>
        <v>0</v>
      </c>
      <c r="BZ268" s="18">
        <f t="shared" ca="1" si="190"/>
        <v>111</v>
      </c>
      <c r="CA268" s="18">
        <f t="shared" ca="1" si="191"/>
        <v>105</v>
      </c>
      <c r="CB268" s="18">
        <f t="shared" ca="1" si="192"/>
        <v>100</v>
      </c>
      <c r="CC268" s="18">
        <f t="shared" ca="1" si="193"/>
        <v>100</v>
      </c>
      <c r="CD268" t="str">
        <f t="shared" ca="1" si="194"/>
        <v/>
      </c>
    </row>
    <row r="269" spans="8:82" x14ac:dyDescent="0.25">
      <c r="H269">
        <f t="shared" ca="1" si="166"/>
        <v>2</v>
      </c>
      <c r="I269" cm="1">
        <f t="array" aca="1" ref="I269" ca="1">IF(H269=H268, I268, INDEX(Parties[Player ID], H269))</f>
        <v>8</v>
      </c>
      <c r="J269" t="str" cm="1">
        <f t="array" aca="1" ref="J269" ca="1">IF(I269=I268,J268, INDEX(Monsters[Name], I269))</f>
        <v>EFUP Gnome (Extrodinary Fantasical Ultra Pretty Gnome)</v>
      </c>
      <c r="K269" cm="1">
        <f t="array" aca="1" ref="K269" ca="1">IF(AND($H269=$H268, CD268=""), AN268, INDEX(Monsters[Health], $I269))</f>
        <v>95</v>
      </c>
      <c r="L269" cm="1">
        <f t="array" aca="1" ref="L269" ca="1">IF(AND($H269=$H268, $CD268=""), AO268, INDEX(Monsters[Stamina], $I269))</f>
        <v>180</v>
      </c>
      <c r="M269" s="18" cm="1">
        <f t="array" aca="1" ref="M269" ca="1">IF(AND($H269=$H268, $CD268=""), AP268, INDEX(Monsters[Attack], $I269))</f>
        <v>80</v>
      </c>
      <c r="N269" s="18" cm="1">
        <f t="array" aca="1" ref="N269" ca="1">IF(AND($H269=$H268, $CD268=""), AQ268, INDEX(Monsters[Defense], $I269))</f>
        <v>77</v>
      </c>
      <c r="O269" s="18" cm="1">
        <f t="array" aca="1" ref="O269" ca="1">IF(AND($H269=$H268, $CD268=""), AR268, INDEX(Monsters[Luck], $I269))</f>
        <v>100</v>
      </c>
      <c r="P269" cm="1">
        <f t="array" aca="1" ref="P269" ca="1">IF(I269=I268, P268, MATCH(INDEX(Monsters[Element], I269), Elements, 0))</f>
        <v>2</v>
      </c>
      <c r="Q269" s="4" cm="1">
        <f t="array" aca="1" ref="Q269" ca="1">INDEX(Monsters[Chance to Use 2], I269)</f>
        <v>0.8</v>
      </c>
      <c r="R269" cm="1">
        <f t="array" aca="1" ref="R269" ca="1">INDEX(Monsters[Ability 1 ID], I269)</f>
        <v>14</v>
      </c>
      <c r="S269" cm="1">
        <f t="array" aca="1" ref="S269" ca="1">INDEX(Monsters[Ability 2 ID], I269)</f>
        <v>11</v>
      </c>
      <c r="T269" cm="1">
        <f t="array" aca="1" ref="T269" ca="1">INDEX(Abilities[Stamina Cost], R269)</f>
        <v>20</v>
      </c>
      <c r="U269" cm="1">
        <f t="array" aca="1" ref="U269" ca="1">INDEX(Abilities[Stamina Cost], S269)</f>
        <v>10</v>
      </c>
      <c r="V269">
        <f t="shared" ca="1" si="167"/>
        <v>2</v>
      </c>
      <c r="W269">
        <f t="shared" ca="1" si="168"/>
        <v>10</v>
      </c>
      <c r="X269">
        <f t="shared" ca="1" si="169"/>
        <v>20</v>
      </c>
      <c r="Y269">
        <f t="shared" ca="1" si="170"/>
        <v>1</v>
      </c>
      <c r="Z269">
        <f t="shared" ca="1" si="171"/>
        <v>14</v>
      </c>
      <c r="AA269" s="18" cm="1">
        <f t="array" aca="1" ref="AA269" ca="1">INDEX(Abilities[Element ID], $Z269)</f>
        <v>2</v>
      </c>
      <c r="AB269" s="18" cm="1">
        <f t="array" aca="1" ref="AB269" ca="1">INDEX(Abilities[Stamina Cost], $Z269)</f>
        <v>20</v>
      </c>
      <c r="AC269" s="18" cm="1">
        <f t="array" aca="1" ref="AC269" ca="1">INDEX(Abilities[Min Damage], $Z269)</f>
        <v>10</v>
      </c>
      <c r="AD269" s="18" cm="1">
        <f t="array" aca="1" ref="AD269" ca="1">INDEX(Abilities[Max Damage], $Z269)</f>
        <v>25</v>
      </c>
      <c r="AE269" s="14">
        <f t="shared" ca="1" si="172"/>
        <v>14.014371597648356</v>
      </c>
      <c r="AF269" t="str" cm="1">
        <f t="array" aca="1" ref="AF269" ca="1">INDEX(Abilities[Special Effect], Z269)</f>
        <v>Fortify</v>
      </c>
      <c r="AG269" t="b" cm="1">
        <f t="array" aca="1" ref="AG269" ca="1">RAND() &lt;INDEX(Abilities[Effect Chance], Z269)*O269/100</f>
        <v>0</v>
      </c>
      <c r="AH269" t="str">
        <f t="shared" ca="1" si="173"/>
        <v/>
      </c>
      <c r="AI269" s="14">
        <f t="shared" ca="1" si="174"/>
        <v>14.014371597648356</v>
      </c>
      <c r="AJ269" t="b">
        <f t="shared" ca="1" si="175"/>
        <v>0</v>
      </c>
      <c r="AK269" t="b">
        <f ca="1">AND(AJ269, H269=COUNTA(Parties[Player Party]))</f>
        <v>0</v>
      </c>
      <c r="AL269" s="14" cm="1">
        <f t="array" aca="1" ref="AL269" ca="1">INDEX(ElementMultiplier, BL269, P269)*100/N269</f>
        <v>2.5974025974025974</v>
      </c>
      <c r="AM269" s="14">
        <f t="shared" ca="1" si="162"/>
        <v>17</v>
      </c>
      <c r="AN269" s="18">
        <f t="shared" ca="1" si="165"/>
        <v>78</v>
      </c>
      <c r="AO269" s="18">
        <f t="shared" ca="1" si="176"/>
        <v>160</v>
      </c>
      <c r="AP269" s="18">
        <f t="shared" ca="1" si="177"/>
        <v>80</v>
      </c>
      <c r="AQ269" s="18">
        <f t="shared" ca="1" si="178"/>
        <v>77</v>
      </c>
      <c r="AR269" s="18">
        <f t="shared" ca="1" si="179"/>
        <v>100</v>
      </c>
      <c r="AS269">
        <f t="shared" ca="1" si="180"/>
        <v>3</v>
      </c>
      <c r="AT269" cm="1">
        <f t="array" aca="1" ref="AT269" ca="1">IF(AS269=AS268, AT268, INDEX(Parties[Opponent ID], AS269))</f>
        <v>11</v>
      </c>
      <c r="AU269" t="str" cm="1">
        <f t="array" aca="1" ref="AU269" ca="1">IF(AT269=AT268,AU268, INDEX(Monsters[Name], AT269))</f>
        <v>Gneaver</v>
      </c>
      <c r="AV269" cm="1">
        <f t="array" aca="1" ref="AV269" ca="1">IF(AND($AS269=$AS268, $CD268=""), BY268, INDEX(Monsters[Health], $AT269))</f>
        <v>120</v>
      </c>
      <c r="AW269" cm="1">
        <f t="array" aca="1" ref="AW269" ca="1">IF(AND($AS269=$AS268, $CD268=""), BZ268, INDEX(Monsters[Stamina], $AT269))</f>
        <v>107</v>
      </c>
      <c r="AX269" s="18" cm="1">
        <f t="array" aca="1" ref="AX269" ca="1">IF(AND($AS269=$AS268, $CD268=""), CA268, INDEX(Monsters[Attack], $AT269))</f>
        <v>110</v>
      </c>
      <c r="AY269" s="18" cm="1">
        <f t="array" aca="1" ref="AY269" ca="1">IF(AND($AS269=$AS268, $CD268=""), CB268, INDEX(Monsters[Defense], $AT269))</f>
        <v>80</v>
      </c>
      <c r="AZ269" s="18" cm="1">
        <f t="array" aca="1" ref="AZ269" ca="1">IF(AND($AS269=$AS268, $CD268=""), CC268, INDEX(Monsters[Luck], $AT269))</f>
        <v>100</v>
      </c>
      <c r="BA269" cm="1">
        <f t="array" aca="1" ref="BA269" ca="1">IF(AT269=AT268, BA268, MATCH(INDEX(Monsters[Element], AT269), Elements, 0))</f>
        <v>4</v>
      </c>
      <c r="BB269" s="4" cm="1">
        <f t="array" aca="1" ref="BB269" ca="1">INDEX(Monsters[Chance to Use 2], AT269)</f>
        <v>0.25</v>
      </c>
      <c r="BC269" cm="1">
        <f t="array" aca="1" ref="BC269" ca="1">INDEX(Monsters[Ability 1 ID], AT269)</f>
        <v>1</v>
      </c>
      <c r="BD269" cm="1">
        <f t="array" aca="1" ref="BD269" ca="1">INDEX(Monsters[Ability 2 ID], AT269)</f>
        <v>2</v>
      </c>
      <c r="BE269" cm="1">
        <f t="array" aca="1" ref="BE269" ca="1">INDEX(Abilities[Stamina Cost], BC269)</f>
        <v>5</v>
      </c>
      <c r="BF269" cm="1">
        <f t="array" aca="1" ref="BF269" ca="1">INDEX(Abilities[Stamina Cost], BD269)</f>
        <v>3</v>
      </c>
      <c r="BG269">
        <f t="shared" ca="1" si="181"/>
        <v>2</v>
      </c>
      <c r="BH269">
        <f t="shared" ca="1" si="182"/>
        <v>3</v>
      </c>
      <c r="BI269">
        <f t="shared" ca="1" si="183"/>
        <v>5</v>
      </c>
      <c r="BJ269">
        <f t="shared" ca="1" si="184"/>
        <v>1</v>
      </c>
      <c r="BK269">
        <f t="shared" ca="1" si="185"/>
        <v>1</v>
      </c>
      <c r="BL269" s="18" cm="1">
        <f t="array" aca="1" ref="BL269" ca="1">INDEX(Abilities[Element ID], $BK269)</f>
        <v>4</v>
      </c>
      <c r="BM269" s="18" cm="1">
        <f t="array" aca="1" ref="BM269" ca="1">INDEX(Abilities[Stamina Cost], $BK269)</f>
        <v>5</v>
      </c>
      <c r="BN269" s="18" cm="1">
        <f t="array" aca="1" ref="BN269" ca="1">INDEX(Abilities[Min Damage], $BK269)</f>
        <v>12</v>
      </c>
      <c r="BO269" s="18" cm="1">
        <f t="array" aca="1" ref="BO269" ca="1">INDEX(Abilities[Max Damage], $BK269)</f>
        <v>18</v>
      </c>
      <c r="BP269" s="14">
        <f t="shared" ca="1" si="186"/>
        <v>17.446356144114041</v>
      </c>
      <c r="BQ269" t="str" cm="1">
        <f t="array" aca="1" ref="BQ269" ca="1">INDEX(Abilities[Special Effect], BK269)</f>
        <v>Vampire</v>
      </c>
      <c r="BR269" t="b" cm="1">
        <f t="array" aca="1" ref="BR269" ca="1">RAND() &lt;INDEX(Abilities[Effect Chance], BK269)*AZ269/100</f>
        <v>1</v>
      </c>
      <c r="BS269" t="str">
        <f t="shared" ca="1" si="187"/>
        <v>Vampire</v>
      </c>
      <c r="BT269" s="14">
        <f t="shared" ca="1" si="188"/>
        <v>17.446356144114041</v>
      </c>
      <c r="BU269" t="b">
        <f t="shared" ca="1" si="189"/>
        <v>0</v>
      </c>
      <c r="BV269" t="b">
        <f ca="1">AND(BU269, AS269=COUNTA(Parties[Opponent Party]))</f>
        <v>0</v>
      </c>
      <c r="BW269" s="14" cm="1">
        <f t="array" aca="1" ref="BW269" ca="1">INDEX(ElementMultiplier, AA269, BA269)*100/AY269</f>
        <v>1.5625</v>
      </c>
      <c r="BX269" s="18">
        <f t="shared" ca="1" si="163"/>
        <v>22</v>
      </c>
      <c r="BY269" s="18">
        <f t="shared" ca="1" si="164"/>
        <v>106.5</v>
      </c>
      <c r="BZ269" s="18">
        <f t="shared" ca="1" si="190"/>
        <v>102</v>
      </c>
      <c r="CA269" s="18">
        <f t="shared" ca="1" si="191"/>
        <v>110</v>
      </c>
      <c r="CB269" s="18">
        <f t="shared" ca="1" si="192"/>
        <v>80</v>
      </c>
      <c r="CC269" s="18">
        <f t="shared" ca="1" si="193"/>
        <v>100</v>
      </c>
      <c r="CD269" t="str">
        <f t="shared" ca="1" si="194"/>
        <v/>
      </c>
    </row>
    <row r="270" spans="8:82" x14ac:dyDescent="0.25">
      <c r="H270">
        <f t="shared" ca="1" si="166"/>
        <v>2</v>
      </c>
      <c r="I270" cm="1">
        <f t="array" aca="1" ref="I270" ca="1">IF(H270=H269, I269, INDEX(Parties[Player ID], H270))</f>
        <v>8</v>
      </c>
      <c r="J270" t="str" cm="1">
        <f t="array" aca="1" ref="J270" ca="1">IF(I270=I269,J269, INDEX(Monsters[Name], I270))</f>
        <v>EFUP Gnome (Extrodinary Fantasical Ultra Pretty Gnome)</v>
      </c>
      <c r="K270" cm="1">
        <f t="array" aca="1" ref="K270" ca="1">IF(AND($H270=$H269, CD269=""), AN269, INDEX(Monsters[Health], $I270))</f>
        <v>78</v>
      </c>
      <c r="L270" cm="1">
        <f t="array" aca="1" ref="L270" ca="1">IF(AND($H270=$H269, $CD269=""), AO269, INDEX(Monsters[Stamina], $I270))</f>
        <v>160</v>
      </c>
      <c r="M270" s="18" cm="1">
        <f t="array" aca="1" ref="M270" ca="1">IF(AND($H270=$H269, $CD269=""), AP269, INDEX(Monsters[Attack], $I270))</f>
        <v>80</v>
      </c>
      <c r="N270" s="18" cm="1">
        <f t="array" aca="1" ref="N270" ca="1">IF(AND($H270=$H269, $CD269=""), AQ269, INDEX(Monsters[Defense], $I270))</f>
        <v>77</v>
      </c>
      <c r="O270" s="18" cm="1">
        <f t="array" aca="1" ref="O270" ca="1">IF(AND($H270=$H269, $CD269=""), AR269, INDEX(Monsters[Luck], $I270))</f>
        <v>100</v>
      </c>
      <c r="P270" cm="1">
        <f t="array" aca="1" ref="P270" ca="1">IF(I270=I269, P269, MATCH(INDEX(Monsters[Element], I270), Elements, 0))</f>
        <v>2</v>
      </c>
      <c r="Q270" s="4" cm="1">
        <f t="array" aca="1" ref="Q270" ca="1">INDEX(Monsters[Chance to Use 2], I270)</f>
        <v>0.8</v>
      </c>
      <c r="R270" cm="1">
        <f t="array" aca="1" ref="R270" ca="1">INDEX(Monsters[Ability 1 ID], I270)</f>
        <v>14</v>
      </c>
      <c r="S270" cm="1">
        <f t="array" aca="1" ref="S270" ca="1">INDEX(Monsters[Ability 2 ID], I270)</f>
        <v>11</v>
      </c>
      <c r="T270" cm="1">
        <f t="array" aca="1" ref="T270" ca="1">INDEX(Abilities[Stamina Cost], R270)</f>
        <v>20</v>
      </c>
      <c r="U270" cm="1">
        <f t="array" aca="1" ref="U270" ca="1">INDEX(Abilities[Stamina Cost], S270)</f>
        <v>10</v>
      </c>
      <c r="V270">
        <f t="shared" ca="1" si="167"/>
        <v>2</v>
      </c>
      <c r="W270">
        <f t="shared" ca="1" si="168"/>
        <v>10</v>
      </c>
      <c r="X270">
        <f t="shared" ca="1" si="169"/>
        <v>20</v>
      </c>
      <c r="Y270">
        <f t="shared" ca="1" si="170"/>
        <v>2</v>
      </c>
      <c r="Z270">
        <f t="shared" ca="1" si="171"/>
        <v>11</v>
      </c>
      <c r="AA270" s="18" cm="1">
        <f t="array" aca="1" ref="AA270" ca="1">INDEX(Abilities[Element ID], $Z270)</f>
        <v>2</v>
      </c>
      <c r="AB270" s="18" cm="1">
        <f t="array" aca="1" ref="AB270" ca="1">INDEX(Abilities[Stamina Cost], $Z270)</f>
        <v>10</v>
      </c>
      <c r="AC270" s="18" cm="1">
        <f t="array" aca="1" ref="AC270" ca="1">INDEX(Abilities[Min Damage], $Z270)</f>
        <v>10</v>
      </c>
      <c r="AD270" s="18" cm="1">
        <f t="array" aca="1" ref="AD270" ca="1">INDEX(Abilities[Max Damage], $Z270)</f>
        <v>22</v>
      </c>
      <c r="AE270" s="14">
        <f t="shared" ca="1" si="172"/>
        <v>12.029588739881021</v>
      </c>
      <c r="AF270" t="str" cm="1">
        <f t="array" aca="1" ref="AF270" ca="1">INDEX(Abilities[Special Effect], Z270)</f>
        <v>Vampire</v>
      </c>
      <c r="AG270" t="b" cm="1">
        <f t="array" aca="1" ref="AG270" ca="1">RAND() &lt;INDEX(Abilities[Effect Chance], Z270)*O270/100</f>
        <v>0</v>
      </c>
      <c r="AH270" t="str">
        <f t="shared" ca="1" si="173"/>
        <v/>
      </c>
      <c r="AI270" s="14">
        <f t="shared" ca="1" si="174"/>
        <v>12.029588739881021</v>
      </c>
      <c r="AJ270" t="b">
        <f t="shared" ca="1" si="175"/>
        <v>0</v>
      </c>
      <c r="AK270" t="b">
        <f ca="1">AND(AJ270, H270=COUNTA(Parties[Player Party]))</f>
        <v>0</v>
      </c>
      <c r="AL270" s="14" cm="1">
        <f t="array" aca="1" ref="AL270" ca="1">INDEX(ElementMultiplier, BL270, P270)*100/N270</f>
        <v>2.5974025974025974</v>
      </c>
      <c r="AM270" s="14">
        <f t="shared" ca="1" si="162"/>
        <v>15</v>
      </c>
      <c r="AN270" s="18">
        <f t="shared" ca="1" si="165"/>
        <v>63</v>
      </c>
      <c r="AO270" s="18">
        <f t="shared" ca="1" si="176"/>
        <v>150</v>
      </c>
      <c r="AP270" s="18">
        <f t="shared" ca="1" si="177"/>
        <v>80</v>
      </c>
      <c r="AQ270" s="18">
        <f t="shared" ca="1" si="178"/>
        <v>77</v>
      </c>
      <c r="AR270" s="18">
        <f t="shared" ca="1" si="179"/>
        <v>100</v>
      </c>
      <c r="AS270">
        <f t="shared" ca="1" si="180"/>
        <v>3</v>
      </c>
      <c r="AT270" cm="1">
        <f t="array" aca="1" ref="AT270" ca="1">IF(AS270=AS269, AT269, INDEX(Parties[Opponent ID], AS270))</f>
        <v>11</v>
      </c>
      <c r="AU270" t="str" cm="1">
        <f t="array" aca="1" ref="AU270" ca="1">IF(AT270=AT269,AU269, INDEX(Monsters[Name], AT270))</f>
        <v>Gneaver</v>
      </c>
      <c r="AV270" cm="1">
        <f t="array" aca="1" ref="AV270" ca="1">IF(AND($AS270=$AS269, $CD269=""), BY269, INDEX(Monsters[Health], $AT270))</f>
        <v>106.5</v>
      </c>
      <c r="AW270" cm="1">
        <f t="array" aca="1" ref="AW270" ca="1">IF(AND($AS270=$AS269, $CD269=""), BZ269, INDEX(Monsters[Stamina], $AT270))</f>
        <v>102</v>
      </c>
      <c r="AX270" s="18" cm="1">
        <f t="array" aca="1" ref="AX270" ca="1">IF(AND($AS270=$AS269, $CD269=""), CA269, INDEX(Monsters[Attack], $AT270))</f>
        <v>110</v>
      </c>
      <c r="AY270" s="18" cm="1">
        <f t="array" aca="1" ref="AY270" ca="1">IF(AND($AS270=$AS269, $CD269=""), CB269, INDEX(Monsters[Defense], $AT270))</f>
        <v>80</v>
      </c>
      <c r="AZ270" s="18" cm="1">
        <f t="array" aca="1" ref="AZ270" ca="1">IF(AND($AS270=$AS269, $CD269=""), CC269, INDEX(Monsters[Luck], $AT270))</f>
        <v>100</v>
      </c>
      <c r="BA270" cm="1">
        <f t="array" aca="1" ref="BA270" ca="1">IF(AT270=AT269, BA269, MATCH(INDEX(Monsters[Element], AT270), Elements, 0))</f>
        <v>4</v>
      </c>
      <c r="BB270" s="4" cm="1">
        <f t="array" aca="1" ref="BB270" ca="1">INDEX(Monsters[Chance to Use 2], AT270)</f>
        <v>0.25</v>
      </c>
      <c r="BC270" cm="1">
        <f t="array" aca="1" ref="BC270" ca="1">INDEX(Monsters[Ability 1 ID], AT270)</f>
        <v>1</v>
      </c>
      <c r="BD270" cm="1">
        <f t="array" aca="1" ref="BD270" ca="1">INDEX(Monsters[Ability 2 ID], AT270)</f>
        <v>2</v>
      </c>
      <c r="BE270" cm="1">
        <f t="array" aca="1" ref="BE270" ca="1">INDEX(Abilities[Stamina Cost], BC270)</f>
        <v>5</v>
      </c>
      <c r="BF270" cm="1">
        <f t="array" aca="1" ref="BF270" ca="1">INDEX(Abilities[Stamina Cost], BD270)</f>
        <v>3</v>
      </c>
      <c r="BG270">
        <f t="shared" ca="1" si="181"/>
        <v>2</v>
      </c>
      <c r="BH270">
        <f t="shared" ca="1" si="182"/>
        <v>3</v>
      </c>
      <c r="BI270">
        <f t="shared" ca="1" si="183"/>
        <v>5</v>
      </c>
      <c r="BJ270">
        <f t="shared" ca="1" si="184"/>
        <v>1</v>
      </c>
      <c r="BK270">
        <f t="shared" ca="1" si="185"/>
        <v>1</v>
      </c>
      <c r="BL270" s="18" cm="1">
        <f t="array" aca="1" ref="BL270" ca="1">INDEX(Abilities[Element ID], $BK270)</f>
        <v>4</v>
      </c>
      <c r="BM270" s="18" cm="1">
        <f t="array" aca="1" ref="BM270" ca="1">INDEX(Abilities[Stamina Cost], $BK270)</f>
        <v>5</v>
      </c>
      <c r="BN270" s="18" cm="1">
        <f t="array" aca="1" ref="BN270" ca="1">INDEX(Abilities[Min Damage], $BK270)</f>
        <v>12</v>
      </c>
      <c r="BO270" s="18" cm="1">
        <f t="array" aca="1" ref="BO270" ca="1">INDEX(Abilities[Max Damage], $BK270)</f>
        <v>18</v>
      </c>
      <c r="BP270" s="14">
        <f t="shared" ca="1" si="186"/>
        <v>14.894818431919759</v>
      </c>
      <c r="BQ270" t="str" cm="1">
        <f t="array" aca="1" ref="BQ270" ca="1">INDEX(Abilities[Special Effect], BK270)</f>
        <v>Vampire</v>
      </c>
      <c r="BR270" t="b" cm="1">
        <f t="array" aca="1" ref="BR270" ca="1">RAND() &lt;INDEX(Abilities[Effect Chance], BK270)*AZ270/100</f>
        <v>1</v>
      </c>
      <c r="BS270" t="str">
        <f t="shared" ca="1" si="187"/>
        <v>Vampire</v>
      </c>
      <c r="BT270" s="14">
        <f t="shared" ca="1" si="188"/>
        <v>14.894818431919759</v>
      </c>
      <c r="BU270" t="b">
        <f t="shared" ca="1" si="189"/>
        <v>0</v>
      </c>
      <c r="BV270" t="b">
        <f ca="1">AND(BU270, AS270=COUNTA(Parties[Opponent Party]))</f>
        <v>0</v>
      </c>
      <c r="BW270" s="14" cm="1">
        <f t="array" aca="1" ref="BW270" ca="1">INDEX(ElementMultiplier, AA270, BA270)*100/AY270</f>
        <v>1.5625</v>
      </c>
      <c r="BX270" s="18">
        <f t="shared" ca="1" si="163"/>
        <v>19</v>
      </c>
      <c r="BY270" s="18">
        <f t="shared" ca="1" si="164"/>
        <v>95</v>
      </c>
      <c r="BZ270" s="18">
        <f t="shared" ca="1" si="190"/>
        <v>97</v>
      </c>
      <c r="CA270" s="18">
        <f t="shared" ca="1" si="191"/>
        <v>110</v>
      </c>
      <c r="CB270" s="18">
        <f t="shared" ca="1" si="192"/>
        <v>80</v>
      </c>
      <c r="CC270" s="18">
        <f t="shared" ca="1" si="193"/>
        <v>100</v>
      </c>
      <c r="CD270" t="str">
        <f t="shared" ca="1" si="194"/>
        <v/>
      </c>
    </row>
    <row r="271" spans="8:82" x14ac:dyDescent="0.25">
      <c r="H271">
        <f t="shared" ca="1" si="166"/>
        <v>2</v>
      </c>
      <c r="I271" cm="1">
        <f t="array" aca="1" ref="I271" ca="1">IF(H271=H270, I270, INDEX(Parties[Player ID], H271))</f>
        <v>8</v>
      </c>
      <c r="J271" t="str" cm="1">
        <f t="array" aca="1" ref="J271" ca="1">IF(I271=I270,J270, INDEX(Monsters[Name], I271))</f>
        <v>EFUP Gnome (Extrodinary Fantasical Ultra Pretty Gnome)</v>
      </c>
      <c r="K271" cm="1">
        <f t="array" aca="1" ref="K271" ca="1">IF(AND($H271=$H270, CD270=""), AN270, INDEX(Monsters[Health], $I271))</f>
        <v>63</v>
      </c>
      <c r="L271" cm="1">
        <f t="array" aca="1" ref="L271" ca="1">IF(AND($H271=$H270, $CD270=""), AO270, INDEX(Monsters[Stamina], $I271))</f>
        <v>150</v>
      </c>
      <c r="M271" s="18" cm="1">
        <f t="array" aca="1" ref="M271" ca="1">IF(AND($H271=$H270, $CD270=""), AP270, INDEX(Monsters[Attack], $I271))</f>
        <v>80</v>
      </c>
      <c r="N271" s="18" cm="1">
        <f t="array" aca="1" ref="N271" ca="1">IF(AND($H271=$H270, $CD270=""), AQ270, INDEX(Monsters[Defense], $I271))</f>
        <v>77</v>
      </c>
      <c r="O271" s="18" cm="1">
        <f t="array" aca="1" ref="O271" ca="1">IF(AND($H271=$H270, $CD270=""), AR270, INDEX(Monsters[Luck], $I271))</f>
        <v>100</v>
      </c>
      <c r="P271" cm="1">
        <f t="array" aca="1" ref="P271" ca="1">IF(I271=I270, P270, MATCH(INDEX(Monsters[Element], I271), Elements, 0))</f>
        <v>2</v>
      </c>
      <c r="Q271" s="4" cm="1">
        <f t="array" aca="1" ref="Q271" ca="1">INDEX(Monsters[Chance to Use 2], I271)</f>
        <v>0.8</v>
      </c>
      <c r="R271" cm="1">
        <f t="array" aca="1" ref="R271" ca="1">INDEX(Monsters[Ability 1 ID], I271)</f>
        <v>14</v>
      </c>
      <c r="S271" cm="1">
        <f t="array" aca="1" ref="S271" ca="1">INDEX(Monsters[Ability 2 ID], I271)</f>
        <v>11</v>
      </c>
      <c r="T271" cm="1">
        <f t="array" aca="1" ref="T271" ca="1">INDEX(Abilities[Stamina Cost], R271)</f>
        <v>20</v>
      </c>
      <c r="U271" cm="1">
        <f t="array" aca="1" ref="U271" ca="1">INDEX(Abilities[Stamina Cost], S271)</f>
        <v>10</v>
      </c>
      <c r="V271">
        <f t="shared" ca="1" si="167"/>
        <v>2</v>
      </c>
      <c r="W271">
        <f t="shared" ca="1" si="168"/>
        <v>10</v>
      </c>
      <c r="X271">
        <f t="shared" ca="1" si="169"/>
        <v>20</v>
      </c>
      <c r="Y271">
        <f t="shared" ca="1" si="170"/>
        <v>1</v>
      </c>
      <c r="Z271">
        <f t="shared" ca="1" si="171"/>
        <v>14</v>
      </c>
      <c r="AA271" s="18" cm="1">
        <f t="array" aca="1" ref="AA271" ca="1">INDEX(Abilities[Element ID], $Z271)</f>
        <v>2</v>
      </c>
      <c r="AB271" s="18" cm="1">
        <f t="array" aca="1" ref="AB271" ca="1">INDEX(Abilities[Stamina Cost], $Z271)</f>
        <v>20</v>
      </c>
      <c r="AC271" s="18" cm="1">
        <f t="array" aca="1" ref="AC271" ca="1">INDEX(Abilities[Min Damage], $Z271)</f>
        <v>10</v>
      </c>
      <c r="AD271" s="18" cm="1">
        <f t="array" aca="1" ref="AD271" ca="1">INDEX(Abilities[Max Damage], $Z271)</f>
        <v>25</v>
      </c>
      <c r="AE271" s="14">
        <f t="shared" ca="1" si="172"/>
        <v>14.09946238285203</v>
      </c>
      <c r="AF271" t="str" cm="1">
        <f t="array" aca="1" ref="AF271" ca="1">INDEX(Abilities[Special Effect], Z271)</f>
        <v>Fortify</v>
      </c>
      <c r="AG271" t="b" cm="1">
        <f t="array" aca="1" ref="AG271" ca="1">RAND() &lt;INDEX(Abilities[Effect Chance], Z271)*O271/100</f>
        <v>1</v>
      </c>
      <c r="AH271" t="str">
        <f t="shared" ca="1" si="173"/>
        <v>Fortify</v>
      </c>
      <c r="AI271" s="14">
        <f t="shared" ca="1" si="174"/>
        <v>14.09946238285203</v>
      </c>
      <c r="AJ271" t="b">
        <f t="shared" ca="1" si="175"/>
        <v>0</v>
      </c>
      <c r="AK271" t="b">
        <f ca="1">AND(AJ271, H271=COUNTA(Parties[Player Party]))</f>
        <v>0</v>
      </c>
      <c r="AL271" s="14" cm="1">
        <f t="array" aca="1" ref="AL271" ca="1">INDEX(ElementMultiplier, BL271, P271)*100/N271</f>
        <v>2.5974025974025974</v>
      </c>
      <c r="AM271" s="14">
        <f t="shared" ca="1" si="162"/>
        <v>16</v>
      </c>
      <c r="AN271" s="18">
        <f t="shared" ca="1" si="165"/>
        <v>47</v>
      </c>
      <c r="AO271" s="18">
        <f t="shared" ca="1" si="176"/>
        <v>130</v>
      </c>
      <c r="AP271" s="18">
        <f t="shared" ca="1" si="177"/>
        <v>80</v>
      </c>
      <c r="AQ271" s="18">
        <f t="shared" ca="1" si="178"/>
        <v>85</v>
      </c>
      <c r="AR271" s="18">
        <f t="shared" ca="1" si="179"/>
        <v>100</v>
      </c>
      <c r="AS271">
        <f t="shared" ca="1" si="180"/>
        <v>3</v>
      </c>
      <c r="AT271" cm="1">
        <f t="array" aca="1" ref="AT271" ca="1">IF(AS271=AS270, AT270, INDEX(Parties[Opponent ID], AS271))</f>
        <v>11</v>
      </c>
      <c r="AU271" t="str" cm="1">
        <f t="array" aca="1" ref="AU271" ca="1">IF(AT271=AT270,AU270, INDEX(Monsters[Name], AT271))</f>
        <v>Gneaver</v>
      </c>
      <c r="AV271" cm="1">
        <f t="array" aca="1" ref="AV271" ca="1">IF(AND($AS271=$AS270, $CD270=""), BY270, INDEX(Monsters[Health], $AT271))</f>
        <v>95</v>
      </c>
      <c r="AW271" cm="1">
        <f t="array" aca="1" ref="AW271" ca="1">IF(AND($AS271=$AS270, $CD270=""), BZ270, INDEX(Monsters[Stamina], $AT271))</f>
        <v>97</v>
      </c>
      <c r="AX271" s="18" cm="1">
        <f t="array" aca="1" ref="AX271" ca="1">IF(AND($AS271=$AS270, $CD270=""), CA270, INDEX(Monsters[Attack], $AT271))</f>
        <v>110</v>
      </c>
      <c r="AY271" s="18" cm="1">
        <f t="array" aca="1" ref="AY271" ca="1">IF(AND($AS271=$AS270, $CD270=""), CB270, INDEX(Monsters[Defense], $AT271))</f>
        <v>80</v>
      </c>
      <c r="AZ271" s="18" cm="1">
        <f t="array" aca="1" ref="AZ271" ca="1">IF(AND($AS271=$AS270, $CD270=""), CC270, INDEX(Monsters[Luck], $AT271))</f>
        <v>100</v>
      </c>
      <c r="BA271" cm="1">
        <f t="array" aca="1" ref="BA271" ca="1">IF(AT271=AT270, BA270, MATCH(INDEX(Monsters[Element], AT271), Elements, 0))</f>
        <v>4</v>
      </c>
      <c r="BB271" s="4" cm="1">
        <f t="array" aca="1" ref="BB271" ca="1">INDEX(Monsters[Chance to Use 2], AT271)</f>
        <v>0.25</v>
      </c>
      <c r="BC271" cm="1">
        <f t="array" aca="1" ref="BC271" ca="1">INDEX(Monsters[Ability 1 ID], AT271)</f>
        <v>1</v>
      </c>
      <c r="BD271" cm="1">
        <f t="array" aca="1" ref="BD271" ca="1">INDEX(Monsters[Ability 2 ID], AT271)</f>
        <v>2</v>
      </c>
      <c r="BE271" cm="1">
        <f t="array" aca="1" ref="BE271" ca="1">INDEX(Abilities[Stamina Cost], BC271)</f>
        <v>5</v>
      </c>
      <c r="BF271" cm="1">
        <f t="array" aca="1" ref="BF271" ca="1">INDEX(Abilities[Stamina Cost], BD271)</f>
        <v>3</v>
      </c>
      <c r="BG271">
        <f t="shared" ca="1" si="181"/>
        <v>2</v>
      </c>
      <c r="BH271">
        <f t="shared" ca="1" si="182"/>
        <v>3</v>
      </c>
      <c r="BI271">
        <f t="shared" ca="1" si="183"/>
        <v>5</v>
      </c>
      <c r="BJ271">
        <f t="shared" ca="1" si="184"/>
        <v>1</v>
      </c>
      <c r="BK271">
        <f t="shared" ca="1" si="185"/>
        <v>1</v>
      </c>
      <c r="BL271" s="18" cm="1">
        <f t="array" aca="1" ref="BL271" ca="1">INDEX(Abilities[Element ID], $BK271)</f>
        <v>4</v>
      </c>
      <c r="BM271" s="18" cm="1">
        <f t="array" aca="1" ref="BM271" ca="1">INDEX(Abilities[Stamina Cost], $BK271)</f>
        <v>5</v>
      </c>
      <c r="BN271" s="18" cm="1">
        <f t="array" aca="1" ref="BN271" ca="1">INDEX(Abilities[Min Damage], $BK271)</f>
        <v>12</v>
      </c>
      <c r="BO271" s="18" cm="1">
        <f t="array" aca="1" ref="BO271" ca="1">INDEX(Abilities[Max Damage], $BK271)</f>
        <v>18</v>
      </c>
      <c r="BP271" s="14">
        <f t="shared" ca="1" si="186"/>
        <v>16.051954844452599</v>
      </c>
      <c r="BQ271" t="str" cm="1">
        <f t="array" aca="1" ref="BQ271" ca="1">INDEX(Abilities[Special Effect], BK271)</f>
        <v>Vampire</v>
      </c>
      <c r="BR271" t="b" cm="1">
        <f t="array" aca="1" ref="BR271" ca="1">RAND() &lt;INDEX(Abilities[Effect Chance], BK271)*AZ271/100</f>
        <v>1</v>
      </c>
      <c r="BS271" t="str">
        <f t="shared" ca="1" si="187"/>
        <v>Vampire</v>
      </c>
      <c r="BT271" s="14">
        <f t="shared" ca="1" si="188"/>
        <v>16.051954844452599</v>
      </c>
      <c r="BU271" t="b">
        <f t="shared" ca="1" si="189"/>
        <v>0</v>
      </c>
      <c r="BV271" t="b">
        <f ca="1">AND(BU271, AS271=COUNTA(Parties[Opponent Party]))</f>
        <v>0</v>
      </c>
      <c r="BW271" s="14" cm="1">
        <f t="array" aca="1" ref="BW271" ca="1">INDEX(ElementMultiplier, AA271, BA271)*100/AY271</f>
        <v>1.5625</v>
      </c>
      <c r="BX271" s="18">
        <f t="shared" ca="1" si="163"/>
        <v>22</v>
      </c>
      <c r="BY271" s="18">
        <f t="shared" ca="1" si="164"/>
        <v>81</v>
      </c>
      <c r="BZ271" s="18">
        <f t="shared" ca="1" si="190"/>
        <v>92</v>
      </c>
      <c r="CA271" s="18">
        <f t="shared" ca="1" si="191"/>
        <v>110</v>
      </c>
      <c r="CB271" s="18">
        <f t="shared" ca="1" si="192"/>
        <v>80</v>
      </c>
      <c r="CC271" s="18">
        <f t="shared" ca="1" si="193"/>
        <v>100</v>
      </c>
      <c r="CD271" t="str">
        <f t="shared" ca="1" si="194"/>
        <v/>
      </c>
    </row>
    <row r="272" spans="8:82" x14ac:dyDescent="0.25">
      <c r="H272">
        <f t="shared" ca="1" si="166"/>
        <v>2</v>
      </c>
      <c r="I272" cm="1">
        <f t="array" aca="1" ref="I272" ca="1">IF(H272=H271, I271, INDEX(Parties[Player ID], H272))</f>
        <v>8</v>
      </c>
      <c r="J272" t="str" cm="1">
        <f t="array" aca="1" ref="J272" ca="1">IF(I272=I271,J271, INDEX(Monsters[Name], I272))</f>
        <v>EFUP Gnome (Extrodinary Fantasical Ultra Pretty Gnome)</v>
      </c>
      <c r="K272" cm="1">
        <f t="array" aca="1" ref="K272" ca="1">IF(AND($H272=$H271, CD271=""), AN271, INDEX(Monsters[Health], $I272))</f>
        <v>47</v>
      </c>
      <c r="L272" cm="1">
        <f t="array" aca="1" ref="L272" ca="1">IF(AND($H272=$H271, $CD271=""), AO271, INDEX(Monsters[Stamina], $I272))</f>
        <v>130</v>
      </c>
      <c r="M272" s="18" cm="1">
        <f t="array" aca="1" ref="M272" ca="1">IF(AND($H272=$H271, $CD271=""), AP271, INDEX(Monsters[Attack], $I272))</f>
        <v>80</v>
      </c>
      <c r="N272" s="18" cm="1">
        <f t="array" aca="1" ref="N272" ca="1">IF(AND($H272=$H271, $CD271=""), AQ271, INDEX(Monsters[Defense], $I272))</f>
        <v>85</v>
      </c>
      <c r="O272" s="18" cm="1">
        <f t="array" aca="1" ref="O272" ca="1">IF(AND($H272=$H271, $CD271=""), AR271, INDEX(Monsters[Luck], $I272))</f>
        <v>100</v>
      </c>
      <c r="P272" cm="1">
        <f t="array" aca="1" ref="P272" ca="1">IF(I272=I271, P271, MATCH(INDEX(Monsters[Element], I272), Elements, 0))</f>
        <v>2</v>
      </c>
      <c r="Q272" s="4" cm="1">
        <f t="array" aca="1" ref="Q272" ca="1">INDEX(Monsters[Chance to Use 2], I272)</f>
        <v>0.8</v>
      </c>
      <c r="R272" cm="1">
        <f t="array" aca="1" ref="R272" ca="1">INDEX(Monsters[Ability 1 ID], I272)</f>
        <v>14</v>
      </c>
      <c r="S272" cm="1">
        <f t="array" aca="1" ref="S272" ca="1">INDEX(Monsters[Ability 2 ID], I272)</f>
        <v>11</v>
      </c>
      <c r="T272" cm="1">
        <f t="array" aca="1" ref="T272" ca="1">INDEX(Abilities[Stamina Cost], R272)</f>
        <v>20</v>
      </c>
      <c r="U272" cm="1">
        <f t="array" aca="1" ref="U272" ca="1">INDEX(Abilities[Stamina Cost], S272)</f>
        <v>10</v>
      </c>
      <c r="V272">
        <f t="shared" ca="1" si="167"/>
        <v>2</v>
      </c>
      <c r="W272">
        <f t="shared" ca="1" si="168"/>
        <v>10</v>
      </c>
      <c r="X272">
        <f t="shared" ca="1" si="169"/>
        <v>20</v>
      </c>
      <c r="Y272">
        <f t="shared" ca="1" si="170"/>
        <v>2</v>
      </c>
      <c r="Z272">
        <f t="shared" ca="1" si="171"/>
        <v>11</v>
      </c>
      <c r="AA272" s="18" cm="1">
        <f t="array" aca="1" ref="AA272" ca="1">INDEX(Abilities[Element ID], $Z272)</f>
        <v>2</v>
      </c>
      <c r="AB272" s="18" cm="1">
        <f t="array" aca="1" ref="AB272" ca="1">INDEX(Abilities[Stamina Cost], $Z272)</f>
        <v>10</v>
      </c>
      <c r="AC272" s="18" cm="1">
        <f t="array" aca="1" ref="AC272" ca="1">INDEX(Abilities[Min Damage], $Z272)</f>
        <v>10</v>
      </c>
      <c r="AD272" s="18" cm="1">
        <f t="array" aca="1" ref="AD272" ca="1">INDEX(Abilities[Max Damage], $Z272)</f>
        <v>22</v>
      </c>
      <c r="AE272" s="14">
        <f t="shared" ca="1" si="172"/>
        <v>14.57731843345894</v>
      </c>
      <c r="AF272" t="str" cm="1">
        <f t="array" aca="1" ref="AF272" ca="1">INDEX(Abilities[Special Effect], Z272)</f>
        <v>Vampire</v>
      </c>
      <c r="AG272" t="b" cm="1">
        <f t="array" aca="1" ref="AG272" ca="1">RAND() &lt;INDEX(Abilities[Effect Chance], Z272)*O272/100</f>
        <v>1</v>
      </c>
      <c r="AH272" t="str">
        <f t="shared" ca="1" si="173"/>
        <v>Vampire</v>
      </c>
      <c r="AI272" s="14">
        <f t="shared" ca="1" si="174"/>
        <v>14.57731843345894</v>
      </c>
      <c r="AJ272" t="b">
        <f t="shared" ca="1" si="175"/>
        <v>0</v>
      </c>
      <c r="AK272" t="b">
        <f ca="1">AND(AJ272, H272=COUNTA(Parties[Player Party]))</f>
        <v>0</v>
      </c>
      <c r="AL272" s="14" cm="1">
        <f t="array" aca="1" ref="AL272" ca="1">INDEX(ElementMultiplier, BL272, P272)*100/N272</f>
        <v>2.3529411764705883</v>
      </c>
      <c r="AM272" s="14">
        <f t="shared" ca="1" si="162"/>
        <v>16</v>
      </c>
      <c r="AN272" s="18">
        <f t="shared" ca="1" si="165"/>
        <v>42.5</v>
      </c>
      <c r="AO272" s="18">
        <f t="shared" ca="1" si="176"/>
        <v>120</v>
      </c>
      <c r="AP272" s="18">
        <f t="shared" ca="1" si="177"/>
        <v>80</v>
      </c>
      <c r="AQ272" s="18">
        <f t="shared" ca="1" si="178"/>
        <v>85</v>
      </c>
      <c r="AR272" s="18">
        <f t="shared" ca="1" si="179"/>
        <v>100</v>
      </c>
      <c r="AS272">
        <f t="shared" ca="1" si="180"/>
        <v>3</v>
      </c>
      <c r="AT272" cm="1">
        <f t="array" aca="1" ref="AT272" ca="1">IF(AS272=AS271, AT271, INDEX(Parties[Opponent ID], AS272))</f>
        <v>11</v>
      </c>
      <c r="AU272" t="str" cm="1">
        <f t="array" aca="1" ref="AU272" ca="1">IF(AT272=AT271,AU271, INDEX(Monsters[Name], AT272))</f>
        <v>Gneaver</v>
      </c>
      <c r="AV272" cm="1">
        <f t="array" aca="1" ref="AV272" ca="1">IF(AND($AS272=$AS271, $CD271=""), BY271, INDEX(Monsters[Health], $AT272))</f>
        <v>81</v>
      </c>
      <c r="AW272" cm="1">
        <f t="array" aca="1" ref="AW272" ca="1">IF(AND($AS272=$AS271, $CD271=""), BZ271, INDEX(Monsters[Stamina], $AT272))</f>
        <v>92</v>
      </c>
      <c r="AX272" s="18" cm="1">
        <f t="array" aca="1" ref="AX272" ca="1">IF(AND($AS272=$AS271, $CD271=""), CA271, INDEX(Monsters[Attack], $AT272))</f>
        <v>110</v>
      </c>
      <c r="AY272" s="18" cm="1">
        <f t="array" aca="1" ref="AY272" ca="1">IF(AND($AS272=$AS271, $CD271=""), CB271, INDEX(Monsters[Defense], $AT272))</f>
        <v>80</v>
      </c>
      <c r="AZ272" s="18" cm="1">
        <f t="array" aca="1" ref="AZ272" ca="1">IF(AND($AS272=$AS271, $CD271=""), CC271, INDEX(Monsters[Luck], $AT272))</f>
        <v>100</v>
      </c>
      <c r="BA272" cm="1">
        <f t="array" aca="1" ref="BA272" ca="1">IF(AT272=AT271, BA271, MATCH(INDEX(Monsters[Element], AT272), Elements, 0))</f>
        <v>4</v>
      </c>
      <c r="BB272" s="4" cm="1">
        <f t="array" aca="1" ref="BB272" ca="1">INDEX(Monsters[Chance to Use 2], AT272)</f>
        <v>0.25</v>
      </c>
      <c r="BC272" cm="1">
        <f t="array" aca="1" ref="BC272" ca="1">INDEX(Monsters[Ability 1 ID], AT272)</f>
        <v>1</v>
      </c>
      <c r="BD272" cm="1">
        <f t="array" aca="1" ref="BD272" ca="1">INDEX(Monsters[Ability 2 ID], AT272)</f>
        <v>2</v>
      </c>
      <c r="BE272" cm="1">
        <f t="array" aca="1" ref="BE272" ca="1">INDEX(Abilities[Stamina Cost], BC272)</f>
        <v>5</v>
      </c>
      <c r="BF272" cm="1">
        <f t="array" aca="1" ref="BF272" ca="1">INDEX(Abilities[Stamina Cost], BD272)</f>
        <v>3</v>
      </c>
      <c r="BG272">
        <f t="shared" ca="1" si="181"/>
        <v>2</v>
      </c>
      <c r="BH272">
        <f t="shared" ca="1" si="182"/>
        <v>3</v>
      </c>
      <c r="BI272">
        <f t="shared" ca="1" si="183"/>
        <v>5</v>
      </c>
      <c r="BJ272">
        <f t="shared" ca="1" si="184"/>
        <v>1</v>
      </c>
      <c r="BK272">
        <f t="shared" ca="1" si="185"/>
        <v>1</v>
      </c>
      <c r="BL272" s="18" cm="1">
        <f t="array" aca="1" ref="BL272" ca="1">INDEX(Abilities[Element ID], $BK272)</f>
        <v>4</v>
      </c>
      <c r="BM272" s="18" cm="1">
        <f t="array" aca="1" ref="BM272" ca="1">INDEX(Abilities[Stamina Cost], $BK272)</f>
        <v>5</v>
      </c>
      <c r="BN272" s="18" cm="1">
        <f t="array" aca="1" ref="BN272" ca="1">INDEX(Abilities[Min Damage], $BK272)</f>
        <v>12</v>
      </c>
      <c r="BO272" s="18" cm="1">
        <f t="array" aca="1" ref="BO272" ca="1">INDEX(Abilities[Max Damage], $BK272)</f>
        <v>18</v>
      </c>
      <c r="BP272" s="14">
        <f t="shared" ca="1" si="186"/>
        <v>16.154521375387677</v>
      </c>
      <c r="BQ272" t="str" cm="1">
        <f t="array" aca="1" ref="BQ272" ca="1">INDEX(Abilities[Special Effect], BK272)</f>
        <v>Vampire</v>
      </c>
      <c r="BR272" t="b" cm="1">
        <f t="array" aca="1" ref="BR272" ca="1">RAND() &lt;INDEX(Abilities[Effect Chance], BK272)*AZ272/100</f>
        <v>1</v>
      </c>
      <c r="BS272" t="str">
        <f t="shared" ca="1" si="187"/>
        <v>Vampire</v>
      </c>
      <c r="BT272" s="14">
        <f t="shared" ca="1" si="188"/>
        <v>16.154521375387677</v>
      </c>
      <c r="BU272" t="b">
        <f t="shared" ca="1" si="189"/>
        <v>0</v>
      </c>
      <c r="BV272" t="b">
        <f ca="1">AND(BU272, AS272=COUNTA(Parties[Opponent Party]))</f>
        <v>0</v>
      </c>
      <c r="BW272" s="14" cm="1">
        <f t="array" aca="1" ref="BW272" ca="1">INDEX(ElementMultiplier, AA272, BA272)*100/AY272</f>
        <v>1.5625</v>
      </c>
      <c r="BX272" s="18">
        <f t="shared" ca="1" si="163"/>
        <v>23</v>
      </c>
      <c r="BY272" s="18">
        <f t="shared" ca="1" si="164"/>
        <v>66</v>
      </c>
      <c r="BZ272" s="18">
        <f t="shared" ca="1" si="190"/>
        <v>87</v>
      </c>
      <c r="CA272" s="18">
        <f t="shared" ca="1" si="191"/>
        <v>110</v>
      </c>
      <c r="CB272" s="18">
        <f t="shared" ca="1" si="192"/>
        <v>80</v>
      </c>
      <c r="CC272" s="18">
        <f t="shared" ca="1" si="193"/>
        <v>100</v>
      </c>
      <c r="CD272" t="str">
        <f t="shared" ca="1" si="194"/>
        <v/>
      </c>
    </row>
    <row r="273" spans="8:82" x14ac:dyDescent="0.25">
      <c r="H273">
        <f t="shared" ca="1" si="166"/>
        <v>2</v>
      </c>
      <c r="I273" cm="1">
        <f t="array" aca="1" ref="I273" ca="1">IF(H273=H272, I272, INDEX(Parties[Player ID], H273))</f>
        <v>8</v>
      </c>
      <c r="J273" t="str" cm="1">
        <f t="array" aca="1" ref="J273" ca="1">IF(I273=I272,J272, INDEX(Monsters[Name], I273))</f>
        <v>EFUP Gnome (Extrodinary Fantasical Ultra Pretty Gnome)</v>
      </c>
      <c r="K273" cm="1">
        <f t="array" aca="1" ref="K273" ca="1">IF(AND($H273=$H272, CD272=""), AN272, INDEX(Monsters[Health], $I273))</f>
        <v>42.5</v>
      </c>
      <c r="L273" cm="1">
        <f t="array" aca="1" ref="L273" ca="1">IF(AND($H273=$H272, $CD272=""), AO272, INDEX(Monsters[Stamina], $I273))</f>
        <v>120</v>
      </c>
      <c r="M273" s="18" cm="1">
        <f t="array" aca="1" ref="M273" ca="1">IF(AND($H273=$H272, $CD272=""), AP272, INDEX(Monsters[Attack], $I273))</f>
        <v>80</v>
      </c>
      <c r="N273" s="18" cm="1">
        <f t="array" aca="1" ref="N273" ca="1">IF(AND($H273=$H272, $CD272=""), AQ272, INDEX(Monsters[Defense], $I273))</f>
        <v>85</v>
      </c>
      <c r="O273" s="18" cm="1">
        <f t="array" aca="1" ref="O273" ca="1">IF(AND($H273=$H272, $CD272=""), AR272, INDEX(Monsters[Luck], $I273))</f>
        <v>100</v>
      </c>
      <c r="P273" cm="1">
        <f t="array" aca="1" ref="P273" ca="1">IF(I273=I272, P272, MATCH(INDEX(Monsters[Element], I273), Elements, 0))</f>
        <v>2</v>
      </c>
      <c r="Q273" s="4" cm="1">
        <f t="array" aca="1" ref="Q273" ca="1">INDEX(Monsters[Chance to Use 2], I273)</f>
        <v>0.8</v>
      </c>
      <c r="R273" cm="1">
        <f t="array" aca="1" ref="R273" ca="1">INDEX(Monsters[Ability 1 ID], I273)</f>
        <v>14</v>
      </c>
      <c r="S273" cm="1">
        <f t="array" aca="1" ref="S273" ca="1">INDEX(Monsters[Ability 2 ID], I273)</f>
        <v>11</v>
      </c>
      <c r="T273" cm="1">
        <f t="array" aca="1" ref="T273" ca="1">INDEX(Abilities[Stamina Cost], R273)</f>
        <v>20</v>
      </c>
      <c r="U273" cm="1">
        <f t="array" aca="1" ref="U273" ca="1">INDEX(Abilities[Stamina Cost], S273)</f>
        <v>10</v>
      </c>
      <c r="V273">
        <f t="shared" ca="1" si="167"/>
        <v>2</v>
      </c>
      <c r="W273">
        <f t="shared" ca="1" si="168"/>
        <v>10</v>
      </c>
      <c r="X273">
        <f t="shared" ca="1" si="169"/>
        <v>20</v>
      </c>
      <c r="Y273">
        <f t="shared" ca="1" si="170"/>
        <v>2</v>
      </c>
      <c r="Z273">
        <f t="shared" ca="1" si="171"/>
        <v>11</v>
      </c>
      <c r="AA273" s="18" cm="1">
        <f t="array" aca="1" ref="AA273" ca="1">INDEX(Abilities[Element ID], $Z273)</f>
        <v>2</v>
      </c>
      <c r="AB273" s="18" cm="1">
        <f t="array" aca="1" ref="AB273" ca="1">INDEX(Abilities[Stamina Cost], $Z273)</f>
        <v>10</v>
      </c>
      <c r="AC273" s="18" cm="1">
        <f t="array" aca="1" ref="AC273" ca="1">INDEX(Abilities[Min Damage], $Z273)</f>
        <v>10</v>
      </c>
      <c r="AD273" s="18" cm="1">
        <f t="array" aca="1" ref="AD273" ca="1">INDEX(Abilities[Max Damage], $Z273)</f>
        <v>22</v>
      </c>
      <c r="AE273" s="14">
        <f t="shared" ca="1" si="172"/>
        <v>11.77938566120665</v>
      </c>
      <c r="AF273" t="str" cm="1">
        <f t="array" aca="1" ref="AF273" ca="1">INDEX(Abilities[Special Effect], Z273)</f>
        <v>Vampire</v>
      </c>
      <c r="AG273" t="b" cm="1">
        <f t="array" aca="1" ref="AG273" ca="1">RAND() &lt;INDEX(Abilities[Effect Chance], Z273)*O273/100</f>
        <v>1</v>
      </c>
      <c r="AH273" t="str">
        <f t="shared" ca="1" si="173"/>
        <v>Vampire</v>
      </c>
      <c r="AI273" s="14">
        <f t="shared" ca="1" si="174"/>
        <v>11.77938566120665</v>
      </c>
      <c r="AJ273" t="b">
        <f t="shared" ca="1" si="175"/>
        <v>0</v>
      </c>
      <c r="AK273" t="b">
        <f ca="1">AND(AJ273, H273=COUNTA(Parties[Player Party]))</f>
        <v>0</v>
      </c>
      <c r="AL273" s="14" cm="1">
        <f t="array" aca="1" ref="AL273" ca="1">INDEX(ElementMultiplier, BL273, P273)*100/N273</f>
        <v>1.1764705882352942</v>
      </c>
      <c r="AM273" s="14">
        <f t="shared" ca="1" si="162"/>
        <v>13</v>
      </c>
      <c r="AN273" s="18">
        <f t="shared" ca="1" si="165"/>
        <v>38.5</v>
      </c>
      <c r="AO273" s="18">
        <f t="shared" ca="1" si="176"/>
        <v>110</v>
      </c>
      <c r="AP273" s="18">
        <f t="shared" ca="1" si="177"/>
        <v>80</v>
      </c>
      <c r="AQ273" s="18">
        <f t="shared" ca="1" si="178"/>
        <v>77</v>
      </c>
      <c r="AR273" s="18">
        <f t="shared" ca="1" si="179"/>
        <v>100</v>
      </c>
      <c r="AS273">
        <f t="shared" ca="1" si="180"/>
        <v>3</v>
      </c>
      <c r="AT273" cm="1">
        <f t="array" aca="1" ref="AT273" ca="1">IF(AS273=AS272, AT272, INDEX(Parties[Opponent ID], AS273))</f>
        <v>11</v>
      </c>
      <c r="AU273" t="str" cm="1">
        <f t="array" aca="1" ref="AU273" ca="1">IF(AT273=AT272,AU272, INDEX(Monsters[Name], AT273))</f>
        <v>Gneaver</v>
      </c>
      <c r="AV273" cm="1">
        <f t="array" aca="1" ref="AV273" ca="1">IF(AND($AS273=$AS272, $CD272=""), BY272, INDEX(Monsters[Health], $AT273))</f>
        <v>66</v>
      </c>
      <c r="AW273" cm="1">
        <f t="array" aca="1" ref="AW273" ca="1">IF(AND($AS273=$AS272, $CD272=""), BZ272, INDEX(Monsters[Stamina], $AT273))</f>
        <v>87</v>
      </c>
      <c r="AX273" s="18" cm="1">
        <f t="array" aca="1" ref="AX273" ca="1">IF(AND($AS273=$AS272, $CD272=""), CA272, INDEX(Monsters[Attack], $AT273))</f>
        <v>110</v>
      </c>
      <c r="AY273" s="18" cm="1">
        <f t="array" aca="1" ref="AY273" ca="1">IF(AND($AS273=$AS272, $CD272=""), CB272, INDEX(Monsters[Defense], $AT273))</f>
        <v>80</v>
      </c>
      <c r="AZ273" s="18" cm="1">
        <f t="array" aca="1" ref="AZ273" ca="1">IF(AND($AS273=$AS272, $CD272=""), CC272, INDEX(Monsters[Luck], $AT273))</f>
        <v>100</v>
      </c>
      <c r="BA273" cm="1">
        <f t="array" aca="1" ref="BA273" ca="1">IF(AT273=AT272, BA272, MATCH(INDEX(Monsters[Element], AT273), Elements, 0))</f>
        <v>4</v>
      </c>
      <c r="BB273" s="4" cm="1">
        <f t="array" aca="1" ref="BB273" ca="1">INDEX(Monsters[Chance to Use 2], AT273)</f>
        <v>0.25</v>
      </c>
      <c r="BC273" cm="1">
        <f t="array" aca="1" ref="BC273" ca="1">INDEX(Monsters[Ability 1 ID], AT273)</f>
        <v>1</v>
      </c>
      <c r="BD273" cm="1">
        <f t="array" aca="1" ref="BD273" ca="1">INDEX(Monsters[Ability 2 ID], AT273)</f>
        <v>2</v>
      </c>
      <c r="BE273" cm="1">
        <f t="array" aca="1" ref="BE273" ca="1">INDEX(Abilities[Stamina Cost], BC273)</f>
        <v>5</v>
      </c>
      <c r="BF273" cm="1">
        <f t="array" aca="1" ref="BF273" ca="1">INDEX(Abilities[Stamina Cost], BD273)</f>
        <v>3</v>
      </c>
      <c r="BG273">
        <f t="shared" ca="1" si="181"/>
        <v>2</v>
      </c>
      <c r="BH273">
        <f t="shared" ca="1" si="182"/>
        <v>3</v>
      </c>
      <c r="BI273">
        <f t="shared" ca="1" si="183"/>
        <v>5</v>
      </c>
      <c r="BJ273">
        <f t="shared" ca="1" si="184"/>
        <v>2</v>
      </c>
      <c r="BK273">
        <f t="shared" ca="1" si="185"/>
        <v>2</v>
      </c>
      <c r="BL273" s="18" cm="1">
        <f t="array" aca="1" ref="BL273" ca="1">INDEX(Abilities[Element ID], $BK273)</f>
        <v>1</v>
      </c>
      <c r="BM273" s="18" cm="1">
        <f t="array" aca="1" ref="BM273" ca="1">INDEX(Abilities[Stamina Cost], $BK273)</f>
        <v>3</v>
      </c>
      <c r="BN273" s="18" cm="1">
        <f t="array" aca="1" ref="BN273" ca="1">INDEX(Abilities[Min Damage], $BK273)</f>
        <v>8</v>
      </c>
      <c r="BO273" s="18" cm="1">
        <f t="array" aca="1" ref="BO273" ca="1">INDEX(Abilities[Max Damage], $BK273)</f>
        <v>13</v>
      </c>
      <c r="BP273" s="14">
        <f t="shared" ca="1" si="186"/>
        <v>12.595041205291642</v>
      </c>
      <c r="BQ273" t="str" cm="1">
        <f t="array" aca="1" ref="BQ273" ca="1">INDEX(Abilities[Special Effect], BK273)</f>
        <v>Sunder</v>
      </c>
      <c r="BR273" t="b" cm="1">
        <f t="array" aca="1" ref="BR273" ca="1">RAND() &lt;INDEX(Abilities[Effect Chance], BK273)*AZ273/100</f>
        <v>1</v>
      </c>
      <c r="BS273" t="str">
        <f t="shared" ca="1" si="187"/>
        <v>Sunder</v>
      </c>
      <c r="BT273" s="14">
        <f t="shared" ca="1" si="188"/>
        <v>12.595041205291642</v>
      </c>
      <c r="BU273" t="b">
        <f t="shared" ca="1" si="189"/>
        <v>0</v>
      </c>
      <c r="BV273" t="b">
        <f ca="1">AND(BU273, AS273=COUNTA(Parties[Opponent Party]))</f>
        <v>0</v>
      </c>
      <c r="BW273" s="14" cm="1">
        <f t="array" aca="1" ref="BW273" ca="1">INDEX(ElementMultiplier, AA273, BA273)*100/AY273</f>
        <v>1.5625</v>
      </c>
      <c r="BX273" s="18">
        <f t="shared" ca="1" si="163"/>
        <v>18</v>
      </c>
      <c r="BY273" s="18">
        <f t="shared" ca="1" si="164"/>
        <v>48</v>
      </c>
      <c r="BZ273" s="18">
        <f t="shared" ca="1" si="190"/>
        <v>84</v>
      </c>
      <c r="CA273" s="18">
        <f t="shared" ca="1" si="191"/>
        <v>110</v>
      </c>
      <c r="CB273" s="18">
        <f t="shared" ca="1" si="192"/>
        <v>80</v>
      </c>
      <c r="CC273" s="18">
        <f t="shared" ca="1" si="193"/>
        <v>100</v>
      </c>
      <c r="CD273" t="str">
        <f t="shared" ca="1" si="194"/>
        <v/>
      </c>
    </row>
    <row r="274" spans="8:82" x14ac:dyDescent="0.25">
      <c r="H274">
        <f t="shared" ca="1" si="166"/>
        <v>2</v>
      </c>
      <c r="I274" cm="1">
        <f t="array" aca="1" ref="I274" ca="1">IF(H274=H273, I273, INDEX(Parties[Player ID], H274))</f>
        <v>8</v>
      </c>
      <c r="J274" t="str" cm="1">
        <f t="array" aca="1" ref="J274" ca="1">IF(I274=I273,J273, INDEX(Monsters[Name], I274))</f>
        <v>EFUP Gnome (Extrodinary Fantasical Ultra Pretty Gnome)</v>
      </c>
      <c r="K274" cm="1">
        <f t="array" aca="1" ref="K274" ca="1">IF(AND($H274=$H273, CD273=""), AN273, INDEX(Monsters[Health], $I274))</f>
        <v>38.5</v>
      </c>
      <c r="L274" cm="1">
        <f t="array" aca="1" ref="L274" ca="1">IF(AND($H274=$H273, $CD273=""), AO273, INDEX(Monsters[Stamina], $I274))</f>
        <v>110</v>
      </c>
      <c r="M274" s="18" cm="1">
        <f t="array" aca="1" ref="M274" ca="1">IF(AND($H274=$H273, $CD273=""), AP273, INDEX(Monsters[Attack], $I274))</f>
        <v>80</v>
      </c>
      <c r="N274" s="18" cm="1">
        <f t="array" aca="1" ref="N274" ca="1">IF(AND($H274=$H273, $CD273=""), AQ273, INDEX(Monsters[Defense], $I274))</f>
        <v>77</v>
      </c>
      <c r="O274" s="18" cm="1">
        <f t="array" aca="1" ref="O274" ca="1">IF(AND($H274=$H273, $CD273=""), AR273, INDEX(Monsters[Luck], $I274))</f>
        <v>100</v>
      </c>
      <c r="P274" cm="1">
        <f t="array" aca="1" ref="P274" ca="1">IF(I274=I273, P273, MATCH(INDEX(Monsters[Element], I274), Elements, 0))</f>
        <v>2</v>
      </c>
      <c r="Q274" s="4" cm="1">
        <f t="array" aca="1" ref="Q274" ca="1">INDEX(Monsters[Chance to Use 2], I274)</f>
        <v>0.8</v>
      </c>
      <c r="R274" cm="1">
        <f t="array" aca="1" ref="R274" ca="1">INDEX(Monsters[Ability 1 ID], I274)</f>
        <v>14</v>
      </c>
      <c r="S274" cm="1">
        <f t="array" aca="1" ref="S274" ca="1">INDEX(Monsters[Ability 2 ID], I274)</f>
        <v>11</v>
      </c>
      <c r="T274" cm="1">
        <f t="array" aca="1" ref="T274" ca="1">INDEX(Abilities[Stamina Cost], R274)</f>
        <v>20</v>
      </c>
      <c r="U274" cm="1">
        <f t="array" aca="1" ref="U274" ca="1">INDEX(Abilities[Stamina Cost], S274)</f>
        <v>10</v>
      </c>
      <c r="V274">
        <f t="shared" ca="1" si="167"/>
        <v>2</v>
      </c>
      <c r="W274">
        <f t="shared" ca="1" si="168"/>
        <v>10</v>
      </c>
      <c r="X274">
        <f t="shared" ca="1" si="169"/>
        <v>20</v>
      </c>
      <c r="Y274">
        <f t="shared" ca="1" si="170"/>
        <v>2</v>
      </c>
      <c r="Z274">
        <f t="shared" ca="1" si="171"/>
        <v>11</v>
      </c>
      <c r="AA274" s="18" cm="1">
        <f t="array" aca="1" ref="AA274" ca="1">INDEX(Abilities[Element ID], $Z274)</f>
        <v>2</v>
      </c>
      <c r="AB274" s="18" cm="1">
        <f t="array" aca="1" ref="AB274" ca="1">INDEX(Abilities[Stamina Cost], $Z274)</f>
        <v>10</v>
      </c>
      <c r="AC274" s="18" cm="1">
        <f t="array" aca="1" ref="AC274" ca="1">INDEX(Abilities[Min Damage], $Z274)</f>
        <v>10</v>
      </c>
      <c r="AD274" s="18" cm="1">
        <f t="array" aca="1" ref="AD274" ca="1">INDEX(Abilities[Max Damage], $Z274)</f>
        <v>22</v>
      </c>
      <c r="AE274" s="14">
        <f t="shared" ca="1" si="172"/>
        <v>15.047857528686636</v>
      </c>
      <c r="AF274" t="str" cm="1">
        <f t="array" aca="1" ref="AF274" ca="1">INDEX(Abilities[Special Effect], Z274)</f>
        <v>Vampire</v>
      </c>
      <c r="AG274" t="b" cm="1">
        <f t="array" aca="1" ref="AG274" ca="1">RAND() &lt;INDEX(Abilities[Effect Chance], Z274)*O274/100</f>
        <v>1</v>
      </c>
      <c r="AH274" t="str">
        <f t="shared" ca="1" si="173"/>
        <v>Vampire</v>
      </c>
      <c r="AI274" s="14">
        <f t="shared" ca="1" si="174"/>
        <v>15.047857528686636</v>
      </c>
      <c r="AJ274" t="b">
        <f t="shared" ca="1" si="175"/>
        <v>0</v>
      </c>
      <c r="AK274" t="b">
        <f ca="1">AND(AJ274, H274=COUNTA(Parties[Player Party]))</f>
        <v>0</v>
      </c>
      <c r="AL274" s="14" cm="1">
        <f t="array" aca="1" ref="AL274" ca="1">INDEX(ElementMultiplier, BL274, P274)*100/N274</f>
        <v>2.5974025974025974</v>
      </c>
      <c r="AM274" s="14">
        <f t="shared" ca="1" si="162"/>
        <v>16</v>
      </c>
      <c r="AN274" s="18">
        <f t="shared" ca="1" si="165"/>
        <v>34.5</v>
      </c>
      <c r="AO274" s="18">
        <f t="shared" ca="1" si="176"/>
        <v>100</v>
      </c>
      <c r="AP274" s="18">
        <f t="shared" ca="1" si="177"/>
        <v>80</v>
      </c>
      <c r="AQ274" s="18">
        <f t="shared" ca="1" si="178"/>
        <v>77</v>
      </c>
      <c r="AR274" s="18">
        <f t="shared" ca="1" si="179"/>
        <v>100</v>
      </c>
      <c r="AS274">
        <f t="shared" ca="1" si="180"/>
        <v>3</v>
      </c>
      <c r="AT274" cm="1">
        <f t="array" aca="1" ref="AT274" ca="1">IF(AS274=AS273, AT273, INDEX(Parties[Opponent ID], AS274))</f>
        <v>11</v>
      </c>
      <c r="AU274" t="str" cm="1">
        <f t="array" aca="1" ref="AU274" ca="1">IF(AT274=AT273,AU273, INDEX(Monsters[Name], AT274))</f>
        <v>Gneaver</v>
      </c>
      <c r="AV274" cm="1">
        <f t="array" aca="1" ref="AV274" ca="1">IF(AND($AS274=$AS273, $CD273=""), BY273, INDEX(Monsters[Health], $AT274))</f>
        <v>48</v>
      </c>
      <c r="AW274" cm="1">
        <f t="array" aca="1" ref="AW274" ca="1">IF(AND($AS274=$AS273, $CD273=""), BZ273, INDEX(Monsters[Stamina], $AT274))</f>
        <v>84</v>
      </c>
      <c r="AX274" s="18" cm="1">
        <f t="array" aca="1" ref="AX274" ca="1">IF(AND($AS274=$AS273, $CD273=""), CA273, INDEX(Monsters[Attack], $AT274))</f>
        <v>110</v>
      </c>
      <c r="AY274" s="18" cm="1">
        <f t="array" aca="1" ref="AY274" ca="1">IF(AND($AS274=$AS273, $CD273=""), CB273, INDEX(Monsters[Defense], $AT274))</f>
        <v>80</v>
      </c>
      <c r="AZ274" s="18" cm="1">
        <f t="array" aca="1" ref="AZ274" ca="1">IF(AND($AS274=$AS273, $CD273=""), CC273, INDEX(Monsters[Luck], $AT274))</f>
        <v>100</v>
      </c>
      <c r="BA274" cm="1">
        <f t="array" aca="1" ref="BA274" ca="1">IF(AT274=AT273, BA273, MATCH(INDEX(Monsters[Element], AT274), Elements, 0))</f>
        <v>4</v>
      </c>
      <c r="BB274" s="4" cm="1">
        <f t="array" aca="1" ref="BB274" ca="1">INDEX(Monsters[Chance to Use 2], AT274)</f>
        <v>0.25</v>
      </c>
      <c r="BC274" cm="1">
        <f t="array" aca="1" ref="BC274" ca="1">INDEX(Monsters[Ability 1 ID], AT274)</f>
        <v>1</v>
      </c>
      <c r="BD274" cm="1">
        <f t="array" aca="1" ref="BD274" ca="1">INDEX(Monsters[Ability 2 ID], AT274)</f>
        <v>2</v>
      </c>
      <c r="BE274" cm="1">
        <f t="array" aca="1" ref="BE274" ca="1">INDEX(Abilities[Stamina Cost], BC274)</f>
        <v>5</v>
      </c>
      <c r="BF274" cm="1">
        <f t="array" aca="1" ref="BF274" ca="1">INDEX(Abilities[Stamina Cost], BD274)</f>
        <v>3</v>
      </c>
      <c r="BG274">
        <f t="shared" ca="1" si="181"/>
        <v>2</v>
      </c>
      <c r="BH274">
        <f t="shared" ca="1" si="182"/>
        <v>3</v>
      </c>
      <c r="BI274">
        <f t="shared" ca="1" si="183"/>
        <v>5</v>
      </c>
      <c r="BJ274">
        <f t="shared" ca="1" si="184"/>
        <v>1</v>
      </c>
      <c r="BK274">
        <f t="shared" ca="1" si="185"/>
        <v>1</v>
      </c>
      <c r="BL274" s="18" cm="1">
        <f t="array" aca="1" ref="BL274" ca="1">INDEX(Abilities[Element ID], $BK274)</f>
        <v>4</v>
      </c>
      <c r="BM274" s="18" cm="1">
        <f t="array" aca="1" ref="BM274" ca="1">INDEX(Abilities[Stamina Cost], $BK274)</f>
        <v>5</v>
      </c>
      <c r="BN274" s="18" cm="1">
        <f t="array" aca="1" ref="BN274" ca="1">INDEX(Abilities[Min Damage], $BK274)</f>
        <v>12</v>
      </c>
      <c r="BO274" s="18" cm="1">
        <f t="array" aca="1" ref="BO274" ca="1">INDEX(Abilities[Max Damage], $BK274)</f>
        <v>18</v>
      </c>
      <c r="BP274" s="14">
        <f t="shared" ca="1" si="186"/>
        <v>16.041985044349268</v>
      </c>
      <c r="BQ274" t="str" cm="1">
        <f t="array" aca="1" ref="BQ274" ca="1">INDEX(Abilities[Special Effect], BK274)</f>
        <v>Vampire</v>
      </c>
      <c r="BR274" t="b" cm="1">
        <f t="array" aca="1" ref="BR274" ca="1">RAND() &lt;INDEX(Abilities[Effect Chance], BK274)*AZ274/100</f>
        <v>1</v>
      </c>
      <c r="BS274" t="str">
        <f t="shared" ca="1" si="187"/>
        <v>Vampire</v>
      </c>
      <c r="BT274" s="14">
        <f t="shared" ca="1" si="188"/>
        <v>16.041985044349268</v>
      </c>
      <c r="BU274" t="b">
        <f t="shared" ca="1" si="189"/>
        <v>0</v>
      </c>
      <c r="BV274" t="b">
        <f ca="1">AND(BU274, AS274=COUNTA(Parties[Opponent Party]))</f>
        <v>0</v>
      </c>
      <c r="BW274" s="14" cm="1">
        <f t="array" aca="1" ref="BW274" ca="1">INDEX(ElementMultiplier, AA274, BA274)*100/AY274</f>
        <v>1.5625</v>
      </c>
      <c r="BX274" s="18">
        <f t="shared" ca="1" si="163"/>
        <v>24</v>
      </c>
      <c r="BY274" s="18">
        <f t="shared" ca="1" si="164"/>
        <v>32</v>
      </c>
      <c r="BZ274" s="18">
        <f t="shared" ca="1" si="190"/>
        <v>79</v>
      </c>
      <c r="CA274" s="18">
        <f t="shared" ca="1" si="191"/>
        <v>110</v>
      </c>
      <c r="CB274" s="18">
        <f t="shared" ca="1" si="192"/>
        <v>80</v>
      </c>
      <c r="CC274" s="18">
        <f t="shared" ca="1" si="193"/>
        <v>100</v>
      </c>
      <c r="CD274" t="str">
        <f t="shared" ca="1" si="194"/>
        <v/>
      </c>
    </row>
    <row r="275" spans="8:82" x14ac:dyDescent="0.25">
      <c r="H275">
        <f t="shared" ca="1" si="166"/>
        <v>2</v>
      </c>
      <c r="I275" cm="1">
        <f t="array" aca="1" ref="I275" ca="1">IF(H275=H274, I274, INDEX(Parties[Player ID], H275))</f>
        <v>8</v>
      </c>
      <c r="J275" t="str" cm="1">
        <f t="array" aca="1" ref="J275" ca="1">IF(I275=I274,J274, INDEX(Monsters[Name], I275))</f>
        <v>EFUP Gnome (Extrodinary Fantasical Ultra Pretty Gnome)</v>
      </c>
      <c r="K275" cm="1">
        <f t="array" aca="1" ref="K275" ca="1">IF(AND($H275=$H274, CD274=""), AN274, INDEX(Monsters[Health], $I275))</f>
        <v>34.5</v>
      </c>
      <c r="L275" cm="1">
        <f t="array" aca="1" ref="L275" ca="1">IF(AND($H275=$H274, $CD274=""), AO274, INDEX(Monsters[Stamina], $I275))</f>
        <v>100</v>
      </c>
      <c r="M275" s="18" cm="1">
        <f t="array" aca="1" ref="M275" ca="1">IF(AND($H275=$H274, $CD274=""), AP274, INDEX(Monsters[Attack], $I275))</f>
        <v>80</v>
      </c>
      <c r="N275" s="18" cm="1">
        <f t="array" aca="1" ref="N275" ca="1">IF(AND($H275=$H274, $CD274=""), AQ274, INDEX(Monsters[Defense], $I275))</f>
        <v>77</v>
      </c>
      <c r="O275" s="18" cm="1">
        <f t="array" aca="1" ref="O275" ca="1">IF(AND($H275=$H274, $CD274=""), AR274, INDEX(Monsters[Luck], $I275))</f>
        <v>100</v>
      </c>
      <c r="P275" cm="1">
        <f t="array" aca="1" ref="P275" ca="1">IF(I275=I274, P274, MATCH(INDEX(Monsters[Element], I275), Elements, 0))</f>
        <v>2</v>
      </c>
      <c r="Q275" s="4" cm="1">
        <f t="array" aca="1" ref="Q275" ca="1">INDEX(Monsters[Chance to Use 2], I275)</f>
        <v>0.8</v>
      </c>
      <c r="R275" cm="1">
        <f t="array" aca="1" ref="R275" ca="1">INDEX(Monsters[Ability 1 ID], I275)</f>
        <v>14</v>
      </c>
      <c r="S275" cm="1">
        <f t="array" aca="1" ref="S275" ca="1">INDEX(Monsters[Ability 2 ID], I275)</f>
        <v>11</v>
      </c>
      <c r="T275" cm="1">
        <f t="array" aca="1" ref="T275" ca="1">INDEX(Abilities[Stamina Cost], R275)</f>
        <v>20</v>
      </c>
      <c r="U275" cm="1">
        <f t="array" aca="1" ref="U275" ca="1">INDEX(Abilities[Stamina Cost], S275)</f>
        <v>10</v>
      </c>
      <c r="V275">
        <f t="shared" ca="1" si="167"/>
        <v>2</v>
      </c>
      <c r="W275">
        <f t="shared" ca="1" si="168"/>
        <v>10</v>
      </c>
      <c r="X275">
        <f t="shared" ca="1" si="169"/>
        <v>20</v>
      </c>
      <c r="Y275">
        <f t="shared" ca="1" si="170"/>
        <v>2</v>
      </c>
      <c r="Z275">
        <f t="shared" ca="1" si="171"/>
        <v>11</v>
      </c>
      <c r="AA275" s="18" cm="1">
        <f t="array" aca="1" ref="AA275" ca="1">INDEX(Abilities[Element ID], $Z275)</f>
        <v>2</v>
      </c>
      <c r="AB275" s="18" cm="1">
        <f t="array" aca="1" ref="AB275" ca="1">INDEX(Abilities[Stamina Cost], $Z275)</f>
        <v>10</v>
      </c>
      <c r="AC275" s="18" cm="1">
        <f t="array" aca="1" ref="AC275" ca="1">INDEX(Abilities[Min Damage], $Z275)</f>
        <v>10</v>
      </c>
      <c r="AD275" s="18" cm="1">
        <f t="array" aca="1" ref="AD275" ca="1">INDEX(Abilities[Max Damage], $Z275)</f>
        <v>22</v>
      </c>
      <c r="AE275" s="14">
        <f t="shared" ca="1" si="172"/>
        <v>11.921819498354472</v>
      </c>
      <c r="AF275" t="str" cm="1">
        <f t="array" aca="1" ref="AF275" ca="1">INDEX(Abilities[Special Effect], Z275)</f>
        <v>Vampire</v>
      </c>
      <c r="AG275" t="b" cm="1">
        <f t="array" aca="1" ref="AG275" ca="1">RAND() &lt;INDEX(Abilities[Effect Chance], Z275)*O275/100</f>
        <v>1</v>
      </c>
      <c r="AH275" t="str">
        <f t="shared" ca="1" si="173"/>
        <v>Vampire</v>
      </c>
      <c r="AI275" s="14">
        <f t="shared" ca="1" si="174"/>
        <v>11.921819498354472</v>
      </c>
      <c r="AJ275" t="b">
        <f t="shared" ca="1" si="175"/>
        <v>0</v>
      </c>
      <c r="AK275" t="b">
        <f ca="1">AND(AJ275, H275=COUNTA(Parties[Player Party]))</f>
        <v>0</v>
      </c>
      <c r="AL275" s="14" cm="1">
        <f t="array" aca="1" ref="AL275" ca="1">INDEX(ElementMultiplier, BL275, P275)*100/N275</f>
        <v>2.5974025974025974</v>
      </c>
      <c r="AM275" s="14">
        <f t="shared" ca="1" si="162"/>
        <v>15</v>
      </c>
      <c r="AN275" s="18">
        <f t="shared" ca="1" si="165"/>
        <v>29</v>
      </c>
      <c r="AO275" s="18">
        <f t="shared" ca="1" si="176"/>
        <v>90</v>
      </c>
      <c r="AP275" s="18">
        <f t="shared" ca="1" si="177"/>
        <v>80</v>
      </c>
      <c r="AQ275" s="18">
        <f t="shared" ca="1" si="178"/>
        <v>77</v>
      </c>
      <c r="AR275" s="18">
        <f t="shared" ca="1" si="179"/>
        <v>100</v>
      </c>
      <c r="AS275">
        <f t="shared" ca="1" si="180"/>
        <v>3</v>
      </c>
      <c r="AT275" cm="1">
        <f t="array" aca="1" ref="AT275" ca="1">IF(AS275=AS274, AT274, INDEX(Parties[Opponent ID], AS275))</f>
        <v>11</v>
      </c>
      <c r="AU275" t="str" cm="1">
        <f t="array" aca="1" ref="AU275" ca="1">IF(AT275=AT274,AU274, INDEX(Monsters[Name], AT275))</f>
        <v>Gneaver</v>
      </c>
      <c r="AV275" cm="1">
        <f t="array" aca="1" ref="AV275" ca="1">IF(AND($AS275=$AS274, $CD274=""), BY274, INDEX(Monsters[Health], $AT275))</f>
        <v>32</v>
      </c>
      <c r="AW275" cm="1">
        <f t="array" aca="1" ref="AW275" ca="1">IF(AND($AS275=$AS274, $CD274=""), BZ274, INDEX(Monsters[Stamina], $AT275))</f>
        <v>79</v>
      </c>
      <c r="AX275" s="18" cm="1">
        <f t="array" aca="1" ref="AX275" ca="1">IF(AND($AS275=$AS274, $CD274=""), CA274, INDEX(Monsters[Attack], $AT275))</f>
        <v>110</v>
      </c>
      <c r="AY275" s="18" cm="1">
        <f t="array" aca="1" ref="AY275" ca="1">IF(AND($AS275=$AS274, $CD274=""), CB274, INDEX(Monsters[Defense], $AT275))</f>
        <v>80</v>
      </c>
      <c r="AZ275" s="18" cm="1">
        <f t="array" aca="1" ref="AZ275" ca="1">IF(AND($AS275=$AS274, $CD274=""), CC274, INDEX(Monsters[Luck], $AT275))</f>
        <v>100</v>
      </c>
      <c r="BA275" cm="1">
        <f t="array" aca="1" ref="BA275" ca="1">IF(AT275=AT274, BA274, MATCH(INDEX(Monsters[Element], AT275), Elements, 0))</f>
        <v>4</v>
      </c>
      <c r="BB275" s="4" cm="1">
        <f t="array" aca="1" ref="BB275" ca="1">INDEX(Monsters[Chance to Use 2], AT275)</f>
        <v>0.25</v>
      </c>
      <c r="BC275" cm="1">
        <f t="array" aca="1" ref="BC275" ca="1">INDEX(Monsters[Ability 1 ID], AT275)</f>
        <v>1</v>
      </c>
      <c r="BD275" cm="1">
        <f t="array" aca="1" ref="BD275" ca="1">INDEX(Monsters[Ability 2 ID], AT275)</f>
        <v>2</v>
      </c>
      <c r="BE275" cm="1">
        <f t="array" aca="1" ref="BE275" ca="1">INDEX(Abilities[Stamina Cost], BC275)</f>
        <v>5</v>
      </c>
      <c r="BF275" cm="1">
        <f t="array" aca="1" ref="BF275" ca="1">INDEX(Abilities[Stamina Cost], BD275)</f>
        <v>3</v>
      </c>
      <c r="BG275">
        <f t="shared" ca="1" si="181"/>
        <v>2</v>
      </c>
      <c r="BH275">
        <f t="shared" ca="1" si="182"/>
        <v>3</v>
      </c>
      <c r="BI275">
        <f t="shared" ca="1" si="183"/>
        <v>5</v>
      </c>
      <c r="BJ275">
        <f t="shared" ca="1" si="184"/>
        <v>1</v>
      </c>
      <c r="BK275">
        <f t="shared" ca="1" si="185"/>
        <v>1</v>
      </c>
      <c r="BL275" s="18" cm="1">
        <f t="array" aca="1" ref="BL275" ca="1">INDEX(Abilities[Element ID], $BK275)</f>
        <v>4</v>
      </c>
      <c r="BM275" s="18" cm="1">
        <f t="array" aca="1" ref="BM275" ca="1">INDEX(Abilities[Stamina Cost], $BK275)</f>
        <v>5</v>
      </c>
      <c r="BN275" s="18" cm="1">
        <f t="array" aca="1" ref="BN275" ca="1">INDEX(Abilities[Min Damage], $BK275)</f>
        <v>12</v>
      </c>
      <c r="BO275" s="18" cm="1">
        <f t="array" aca="1" ref="BO275" ca="1">INDEX(Abilities[Max Damage], $BK275)</f>
        <v>18</v>
      </c>
      <c r="BP275" s="14">
        <f t="shared" ca="1" si="186"/>
        <v>14.790412190042751</v>
      </c>
      <c r="BQ275" t="str" cm="1">
        <f t="array" aca="1" ref="BQ275" ca="1">INDEX(Abilities[Special Effect], BK275)</f>
        <v>Vampire</v>
      </c>
      <c r="BR275" t="b" cm="1">
        <f t="array" aca="1" ref="BR275" ca="1">RAND() &lt;INDEX(Abilities[Effect Chance], BK275)*AZ275/100</f>
        <v>1</v>
      </c>
      <c r="BS275" t="str">
        <f t="shared" ca="1" si="187"/>
        <v>Vampire</v>
      </c>
      <c r="BT275" s="14">
        <f t="shared" ca="1" si="188"/>
        <v>14.790412190042751</v>
      </c>
      <c r="BU275" t="b">
        <f t="shared" ca="1" si="189"/>
        <v>0</v>
      </c>
      <c r="BV275" t="b">
        <f ca="1">AND(BU275, AS275=COUNTA(Parties[Opponent Party]))</f>
        <v>0</v>
      </c>
      <c r="BW275" s="14" cm="1">
        <f t="array" aca="1" ref="BW275" ca="1">INDEX(ElementMultiplier, AA275, BA275)*100/AY275</f>
        <v>1.5625</v>
      </c>
      <c r="BX275" s="18">
        <f t="shared" ca="1" si="163"/>
        <v>19</v>
      </c>
      <c r="BY275" s="18">
        <f t="shared" ca="1" si="164"/>
        <v>20.5</v>
      </c>
      <c r="BZ275" s="18">
        <f t="shared" ca="1" si="190"/>
        <v>74</v>
      </c>
      <c r="CA275" s="18">
        <f t="shared" ca="1" si="191"/>
        <v>110</v>
      </c>
      <c r="CB275" s="18">
        <f t="shared" ca="1" si="192"/>
        <v>80</v>
      </c>
      <c r="CC275" s="18">
        <f t="shared" ca="1" si="193"/>
        <v>100</v>
      </c>
      <c r="CD275" t="str">
        <f t="shared" ca="1" si="194"/>
        <v/>
      </c>
    </row>
    <row r="276" spans="8:82" x14ac:dyDescent="0.25">
      <c r="H276">
        <f t="shared" ca="1" si="166"/>
        <v>2</v>
      </c>
      <c r="I276" cm="1">
        <f t="array" aca="1" ref="I276" ca="1">IF(H276=H275, I275, INDEX(Parties[Player ID], H276))</f>
        <v>8</v>
      </c>
      <c r="J276" t="str" cm="1">
        <f t="array" aca="1" ref="J276" ca="1">IF(I276=I275,J275, INDEX(Monsters[Name], I276))</f>
        <v>EFUP Gnome (Extrodinary Fantasical Ultra Pretty Gnome)</v>
      </c>
      <c r="K276" cm="1">
        <f t="array" aca="1" ref="K276" ca="1">IF(AND($H276=$H275, CD275=""), AN275, INDEX(Monsters[Health], $I276))</f>
        <v>29</v>
      </c>
      <c r="L276" cm="1">
        <f t="array" aca="1" ref="L276" ca="1">IF(AND($H276=$H275, $CD275=""), AO275, INDEX(Monsters[Stamina], $I276))</f>
        <v>90</v>
      </c>
      <c r="M276" s="18" cm="1">
        <f t="array" aca="1" ref="M276" ca="1">IF(AND($H276=$H275, $CD275=""), AP275, INDEX(Monsters[Attack], $I276))</f>
        <v>80</v>
      </c>
      <c r="N276" s="18" cm="1">
        <f t="array" aca="1" ref="N276" ca="1">IF(AND($H276=$H275, $CD275=""), AQ275, INDEX(Monsters[Defense], $I276))</f>
        <v>77</v>
      </c>
      <c r="O276" s="18" cm="1">
        <f t="array" aca="1" ref="O276" ca="1">IF(AND($H276=$H275, $CD275=""), AR275, INDEX(Monsters[Luck], $I276))</f>
        <v>100</v>
      </c>
      <c r="P276" cm="1">
        <f t="array" aca="1" ref="P276" ca="1">IF(I276=I275, P275, MATCH(INDEX(Monsters[Element], I276), Elements, 0))</f>
        <v>2</v>
      </c>
      <c r="Q276" s="4" cm="1">
        <f t="array" aca="1" ref="Q276" ca="1">INDEX(Monsters[Chance to Use 2], I276)</f>
        <v>0.8</v>
      </c>
      <c r="R276" cm="1">
        <f t="array" aca="1" ref="R276" ca="1">INDEX(Monsters[Ability 1 ID], I276)</f>
        <v>14</v>
      </c>
      <c r="S276" cm="1">
        <f t="array" aca="1" ref="S276" ca="1">INDEX(Monsters[Ability 2 ID], I276)</f>
        <v>11</v>
      </c>
      <c r="T276" cm="1">
        <f t="array" aca="1" ref="T276" ca="1">INDEX(Abilities[Stamina Cost], R276)</f>
        <v>20</v>
      </c>
      <c r="U276" cm="1">
        <f t="array" aca="1" ref="U276" ca="1">INDEX(Abilities[Stamina Cost], S276)</f>
        <v>10</v>
      </c>
      <c r="V276">
        <f t="shared" ca="1" si="167"/>
        <v>2</v>
      </c>
      <c r="W276">
        <f t="shared" ca="1" si="168"/>
        <v>10</v>
      </c>
      <c r="X276">
        <f t="shared" ca="1" si="169"/>
        <v>20</v>
      </c>
      <c r="Y276">
        <f t="shared" ca="1" si="170"/>
        <v>2</v>
      </c>
      <c r="Z276">
        <f t="shared" ca="1" si="171"/>
        <v>11</v>
      </c>
      <c r="AA276" s="18" cm="1">
        <f t="array" aca="1" ref="AA276" ca="1">INDEX(Abilities[Element ID], $Z276)</f>
        <v>2</v>
      </c>
      <c r="AB276" s="18" cm="1">
        <f t="array" aca="1" ref="AB276" ca="1">INDEX(Abilities[Stamina Cost], $Z276)</f>
        <v>10</v>
      </c>
      <c r="AC276" s="18" cm="1">
        <f t="array" aca="1" ref="AC276" ca="1">INDEX(Abilities[Min Damage], $Z276)</f>
        <v>10</v>
      </c>
      <c r="AD276" s="18" cm="1">
        <f t="array" aca="1" ref="AD276" ca="1">INDEX(Abilities[Max Damage], $Z276)</f>
        <v>22</v>
      </c>
      <c r="AE276" s="14">
        <f t="shared" ca="1" si="172"/>
        <v>13.291015696314274</v>
      </c>
      <c r="AF276" t="str" cm="1">
        <f t="array" aca="1" ref="AF276" ca="1">INDEX(Abilities[Special Effect], Z276)</f>
        <v>Vampire</v>
      </c>
      <c r="AG276" t="b" cm="1">
        <f t="array" aca="1" ref="AG276" ca="1">RAND() &lt;INDEX(Abilities[Effect Chance], Z276)*O276/100</f>
        <v>1</v>
      </c>
      <c r="AH276" t="str">
        <f t="shared" ca="1" si="173"/>
        <v>Vampire</v>
      </c>
      <c r="AI276" s="14">
        <f t="shared" ca="1" si="174"/>
        <v>13.291015696314274</v>
      </c>
      <c r="AJ276" t="b">
        <f t="shared" ca="1" si="175"/>
        <v>0</v>
      </c>
      <c r="AK276" t="b">
        <f ca="1">AND(AJ276, H276=COUNTA(Parties[Player Party]))</f>
        <v>0</v>
      </c>
      <c r="AL276" s="14" cm="1">
        <f t="array" aca="1" ref="AL276" ca="1">INDEX(ElementMultiplier, BL276, P276)*100/N276</f>
        <v>2.5974025974025974</v>
      </c>
      <c r="AM276" s="14">
        <f t="shared" ca="1" si="162"/>
        <v>17</v>
      </c>
      <c r="AN276" s="18">
        <f t="shared" ca="1" si="165"/>
        <v>22.5</v>
      </c>
      <c r="AO276" s="18">
        <f t="shared" ca="1" si="176"/>
        <v>80</v>
      </c>
      <c r="AP276" s="18">
        <f t="shared" ca="1" si="177"/>
        <v>80</v>
      </c>
      <c r="AQ276" s="18">
        <f t="shared" ca="1" si="178"/>
        <v>77</v>
      </c>
      <c r="AR276" s="18">
        <f t="shared" ca="1" si="179"/>
        <v>100</v>
      </c>
      <c r="AS276">
        <f t="shared" ca="1" si="180"/>
        <v>3</v>
      </c>
      <c r="AT276" cm="1">
        <f t="array" aca="1" ref="AT276" ca="1">IF(AS276=AS275, AT275, INDEX(Parties[Opponent ID], AS276))</f>
        <v>11</v>
      </c>
      <c r="AU276" t="str" cm="1">
        <f t="array" aca="1" ref="AU276" ca="1">IF(AT276=AT275,AU275, INDEX(Monsters[Name], AT276))</f>
        <v>Gneaver</v>
      </c>
      <c r="AV276" cm="1">
        <f t="array" aca="1" ref="AV276" ca="1">IF(AND($AS276=$AS275, $CD275=""), BY275, INDEX(Monsters[Health], $AT276))</f>
        <v>20.5</v>
      </c>
      <c r="AW276" cm="1">
        <f t="array" aca="1" ref="AW276" ca="1">IF(AND($AS276=$AS275, $CD275=""), BZ275, INDEX(Monsters[Stamina], $AT276))</f>
        <v>74</v>
      </c>
      <c r="AX276" s="18" cm="1">
        <f t="array" aca="1" ref="AX276" ca="1">IF(AND($AS276=$AS275, $CD275=""), CA275, INDEX(Monsters[Attack], $AT276))</f>
        <v>110</v>
      </c>
      <c r="AY276" s="18" cm="1">
        <f t="array" aca="1" ref="AY276" ca="1">IF(AND($AS276=$AS275, $CD275=""), CB275, INDEX(Monsters[Defense], $AT276))</f>
        <v>80</v>
      </c>
      <c r="AZ276" s="18" cm="1">
        <f t="array" aca="1" ref="AZ276" ca="1">IF(AND($AS276=$AS275, $CD275=""), CC275, INDEX(Monsters[Luck], $AT276))</f>
        <v>100</v>
      </c>
      <c r="BA276" cm="1">
        <f t="array" aca="1" ref="BA276" ca="1">IF(AT276=AT275, BA275, MATCH(INDEX(Monsters[Element], AT276), Elements, 0))</f>
        <v>4</v>
      </c>
      <c r="BB276" s="4" cm="1">
        <f t="array" aca="1" ref="BB276" ca="1">INDEX(Monsters[Chance to Use 2], AT276)</f>
        <v>0.25</v>
      </c>
      <c r="BC276" cm="1">
        <f t="array" aca="1" ref="BC276" ca="1">INDEX(Monsters[Ability 1 ID], AT276)</f>
        <v>1</v>
      </c>
      <c r="BD276" cm="1">
        <f t="array" aca="1" ref="BD276" ca="1">INDEX(Monsters[Ability 2 ID], AT276)</f>
        <v>2</v>
      </c>
      <c r="BE276" cm="1">
        <f t="array" aca="1" ref="BE276" ca="1">INDEX(Abilities[Stamina Cost], BC276)</f>
        <v>5</v>
      </c>
      <c r="BF276" cm="1">
        <f t="array" aca="1" ref="BF276" ca="1">INDEX(Abilities[Stamina Cost], BD276)</f>
        <v>3</v>
      </c>
      <c r="BG276">
        <f t="shared" ca="1" si="181"/>
        <v>2</v>
      </c>
      <c r="BH276">
        <f t="shared" ca="1" si="182"/>
        <v>3</v>
      </c>
      <c r="BI276">
        <f t="shared" ca="1" si="183"/>
        <v>5</v>
      </c>
      <c r="BJ276">
        <f t="shared" ca="1" si="184"/>
        <v>1</v>
      </c>
      <c r="BK276">
        <f t="shared" ca="1" si="185"/>
        <v>1</v>
      </c>
      <c r="BL276" s="18" cm="1">
        <f t="array" aca="1" ref="BL276" ca="1">INDEX(Abilities[Element ID], $BK276)</f>
        <v>4</v>
      </c>
      <c r="BM276" s="18" cm="1">
        <f t="array" aca="1" ref="BM276" ca="1">INDEX(Abilities[Stamina Cost], $BK276)</f>
        <v>5</v>
      </c>
      <c r="BN276" s="18" cm="1">
        <f t="array" aca="1" ref="BN276" ca="1">INDEX(Abilities[Min Damage], $BK276)</f>
        <v>12</v>
      </c>
      <c r="BO276" s="18" cm="1">
        <f t="array" aca="1" ref="BO276" ca="1">INDEX(Abilities[Max Damage], $BK276)</f>
        <v>18</v>
      </c>
      <c r="BP276" s="14">
        <f t="shared" ca="1" si="186"/>
        <v>16.7861369717066</v>
      </c>
      <c r="BQ276" t="str" cm="1">
        <f t="array" aca="1" ref="BQ276" ca="1">INDEX(Abilities[Special Effect], BK276)</f>
        <v>Vampire</v>
      </c>
      <c r="BR276" t="b" cm="1">
        <f t="array" aca="1" ref="BR276" ca="1">RAND() &lt;INDEX(Abilities[Effect Chance], BK276)*AZ276/100</f>
        <v>1</v>
      </c>
      <c r="BS276" t="str">
        <f t="shared" ca="1" si="187"/>
        <v>Vampire</v>
      </c>
      <c r="BT276" s="14">
        <f t="shared" ca="1" si="188"/>
        <v>16.7861369717066</v>
      </c>
      <c r="BU276" t="b">
        <f t="shared" ca="1" si="189"/>
        <v>0</v>
      </c>
      <c r="BV276" t="b">
        <f ca="1">AND(BU276, AS276=COUNTA(Parties[Opponent Party]))</f>
        <v>0</v>
      </c>
      <c r="BW276" s="14" cm="1">
        <f t="array" aca="1" ref="BW276" ca="1">INDEX(ElementMultiplier, AA276, BA276)*100/AY276</f>
        <v>1.5625</v>
      </c>
      <c r="BX276" s="18">
        <f t="shared" ca="1" si="163"/>
        <v>21</v>
      </c>
      <c r="BY276" s="18">
        <f t="shared" ca="1" si="164"/>
        <v>8</v>
      </c>
      <c r="BZ276" s="18">
        <f t="shared" ca="1" si="190"/>
        <v>69</v>
      </c>
      <c r="CA276" s="18">
        <f t="shared" ca="1" si="191"/>
        <v>110</v>
      </c>
      <c r="CB276" s="18">
        <f t="shared" ca="1" si="192"/>
        <v>80</v>
      </c>
      <c r="CC276" s="18">
        <f t="shared" ca="1" si="193"/>
        <v>100</v>
      </c>
      <c r="CD276" t="str">
        <f t="shared" ca="1" si="194"/>
        <v/>
      </c>
    </row>
    <row r="277" spans="8:82" x14ac:dyDescent="0.25">
      <c r="H277">
        <f t="shared" ca="1" si="166"/>
        <v>2</v>
      </c>
      <c r="I277" cm="1">
        <f t="array" aca="1" ref="I277" ca="1">IF(H277=H276, I276, INDEX(Parties[Player ID], H277))</f>
        <v>8</v>
      </c>
      <c r="J277" t="str" cm="1">
        <f t="array" aca="1" ref="J277" ca="1">IF(I277=I276,J276, INDEX(Monsters[Name], I277))</f>
        <v>EFUP Gnome (Extrodinary Fantasical Ultra Pretty Gnome)</v>
      </c>
      <c r="K277" cm="1">
        <f t="array" aca="1" ref="K277" ca="1">IF(AND($H277=$H276, CD276=""), AN276, INDEX(Monsters[Health], $I277))</f>
        <v>22.5</v>
      </c>
      <c r="L277" cm="1">
        <f t="array" aca="1" ref="L277" ca="1">IF(AND($H277=$H276, $CD276=""), AO276, INDEX(Monsters[Stamina], $I277))</f>
        <v>80</v>
      </c>
      <c r="M277" s="18" cm="1">
        <f t="array" aca="1" ref="M277" ca="1">IF(AND($H277=$H276, $CD276=""), AP276, INDEX(Monsters[Attack], $I277))</f>
        <v>80</v>
      </c>
      <c r="N277" s="18" cm="1">
        <f t="array" aca="1" ref="N277" ca="1">IF(AND($H277=$H276, $CD276=""), AQ276, INDEX(Monsters[Defense], $I277))</f>
        <v>77</v>
      </c>
      <c r="O277" s="18" cm="1">
        <f t="array" aca="1" ref="O277" ca="1">IF(AND($H277=$H276, $CD276=""), AR276, INDEX(Monsters[Luck], $I277))</f>
        <v>100</v>
      </c>
      <c r="P277" cm="1">
        <f t="array" aca="1" ref="P277" ca="1">IF(I277=I276, P276, MATCH(INDEX(Monsters[Element], I277), Elements, 0))</f>
        <v>2</v>
      </c>
      <c r="Q277" s="4" cm="1">
        <f t="array" aca="1" ref="Q277" ca="1">INDEX(Monsters[Chance to Use 2], I277)</f>
        <v>0.8</v>
      </c>
      <c r="R277" cm="1">
        <f t="array" aca="1" ref="R277" ca="1">INDEX(Monsters[Ability 1 ID], I277)</f>
        <v>14</v>
      </c>
      <c r="S277" cm="1">
        <f t="array" aca="1" ref="S277" ca="1">INDEX(Monsters[Ability 2 ID], I277)</f>
        <v>11</v>
      </c>
      <c r="T277" cm="1">
        <f t="array" aca="1" ref="T277" ca="1">INDEX(Abilities[Stamina Cost], R277)</f>
        <v>20</v>
      </c>
      <c r="U277" cm="1">
        <f t="array" aca="1" ref="U277" ca="1">INDEX(Abilities[Stamina Cost], S277)</f>
        <v>10</v>
      </c>
      <c r="V277">
        <f t="shared" ca="1" si="167"/>
        <v>2</v>
      </c>
      <c r="W277">
        <f t="shared" ca="1" si="168"/>
        <v>10</v>
      </c>
      <c r="X277">
        <f t="shared" ca="1" si="169"/>
        <v>20</v>
      </c>
      <c r="Y277">
        <f t="shared" ca="1" si="170"/>
        <v>2</v>
      </c>
      <c r="Z277">
        <f t="shared" ca="1" si="171"/>
        <v>11</v>
      </c>
      <c r="AA277" s="18" cm="1">
        <f t="array" aca="1" ref="AA277" ca="1">INDEX(Abilities[Element ID], $Z277)</f>
        <v>2</v>
      </c>
      <c r="AB277" s="18" cm="1">
        <f t="array" aca="1" ref="AB277" ca="1">INDEX(Abilities[Stamina Cost], $Z277)</f>
        <v>10</v>
      </c>
      <c r="AC277" s="18" cm="1">
        <f t="array" aca="1" ref="AC277" ca="1">INDEX(Abilities[Min Damage], $Z277)</f>
        <v>10</v>
      </c>
      <c r="AD277" s="18" cm="1">
        <f t="array" aca="1" ref="AD277" ca="1">INDEX(Abilities[Max Damage], $Z277)</f>
        <v>22</v>
      </c>
      <c r="AE277" s="14">
        <f t="shared" ca="1" si="172"/>
        <v>13.973622038894554</v>
      </c>
      <c r="AF277" t="str" cm="1">
        <f t="array" aca="1" ref="AF277" ca="1">INDEX(Abilities[Special Effect], Z277)</f>
        <v>Vampire</v>
      </c>
      <c r="AG277" t="b" cm="1">
        <f t="array" aca="1" ref="AG277" ca="1">RAND() &lt;INDEX(Abilities[Effect Chance], Z277)*O277/100</f>
        <v>1</v>
      </c>
      <c r="AH277" t="str">
        <f t="shared" ca="1" si="173"/>
        <v>Vampire</v>
      </c>
      <c r="AI277" s="14">
        <f t="shared" ca="1" si="174"/>
        <v>13.973622038894554</v>
      </c>
      <c r="AJ277" t="b">
        <f t="shared" ca="1" si="175"/>
        <v>0</v>
      </c>
      <c r="AK277" t="b">
        <f ca="1">AND(AJ277, H277=COUNTA(Parties[Player Party]))</f>
        <v>0</v>
      </c>
      <c r="AL277" s="14" cm="1">
        <f t="array" aca="1" ref="AL277" ca="1">INDEX(ElementMultiplier, BL277, P277)*100/N277</f>
        <v>1.2987012987012987</v>
      </c>
      <c r="AM277" s="14">
        <f t="shared" ca="1" si="162"/>
        <v>12</v>
      </c>
      <c r="AN277" s="18">
        <f t="shared" ca="1" si="165"/>
        <v>21.5</v>
      </c>
      <c r="AO277" s="18">
        <f t="shared" ca="1" si="176"/>
        <v>70</v>
      </c>
      <c r="AP277" s="18">
        <f t="shared" ca="1" si="177"/>
        <v>80</v>
      </c>
      <c r="AQ277" s="18">
        <f t="shared" ca="1" si="178"/>
        <v>69</v>
      </c>
      <c r="AR277" s="18">
        <f t="shared" ca="1" si="179"/>
        <v>100</v>
      </c>
      <c r="AS277">
        <f t="shared" ca="1" si="180"/>
        <v>3</v>
      </c>
      <c r="AT277" cm="1">
        <f t="array" aca="1" ref="AT277" ca="1">IF(AS277=AS276, AT276, INDEX(Parties[Opponent ID], AS277))</f>
        <v>11</v>
      </c>
      <c r="AU277" t="str" cm="1">
        <f t="array" aca="1" ref="AU277" ca="1">IF(AT277=AT276,AU276, INDEX(Monsters[Name], AT277))</f>
        <v>Gneaver</v>
      </c>
      <c r="AV277" cm="1">
        <f t="array" aca="1" ref="AV277" ca="1">IF(AND($AS277=$AS276, $CD276=""), BY276, INDEX(Monsters[Health], $AT277))</f>
        <v>8</v>
      </c>
      <c r="AW277" cm="1">
        <f t="array" aca="1" ref="AW277" ca="1">IF(AND($AS277=$AS276, $CD276=""), BZ276, INDEX(Monsters[Stamina], $AT277))</f>
        <v>69</v>
      </c>
      <c r="AX277" s="18" cm="1">
        <f t="array" aca="1" ref="AX277" ca="1">IF(AND($AS277=$AS276, $CD276=""), CA276, INDEX(Monsters[Attack], $AT277))</f>
        <v>110</v>
      </c>
      <c r="AY277" s="18" cm="1">
        <f t="array" aca="1" ref="AY277" ca="1">IF(AND($AS277=$AS276, $CD276=""), CB276, INDEX(Monsters[Defense], $AT277))</f>
        <v>80</v>
      </c>
      <c r="AZ277" s="18" cm="1">
        <f t="array" aca="1" ref="AZ277" ca="1">IF(AND($AS277=$AS276, $CD276=""), CC276, INDEX(Monsters[Luck], $AT277))</f>
        <v>100</v>
      </c>
      <c r="BA277" cm="1">
        <f t="array" aca="1" ref="BA277" ca="1">IF(AT277=AT276, BA276, MATCH(INDEX(Monsters[Element], AT277), Elements, 0))</f>
        <v>4</v>
      </c>
      <c r="BB277" s="4" cm="1">
        <f t="array" aca="1" ref="BB277" ca="1">INDEX(Monsters[Chance to Use 2], AT277)</f>
        <v>0.25</v>
      </c>
      <c r="BC277" cm="1">
        <f t="array" aca="1" ref="BC277" ca="1">INDEX(Monsters[Ability 1 ID], AT277)</f>
        <v>1</v>
      </c>
      <c r="BD277" cm="1">
        <f t="array" aca="1" ref="BD277" ca="1">INDEX(Monsters[Ability 2 ID], AT277)</f>
        <v>2</v>
      </c>
      <c r="BE277" cm="1">
        <f t="array" aca="1" ref="BE277" ca="1">INDEX(Abilities[Stamina Cost], BC277)</f>
        <v>5</v>
      </c>
      <c r="BF277" cm="1">
        <f t="array" aca="1" ref="BF277" ca="1">INDEX(Abilities[Stamina Cost], BD277)</f>
        <v>3</v>
      </c>
      <c r="BG277">
        <f t="shared" ca="1" si="181"/>
        <v>2</v>
      </c>
      <c r="BH277">
        <f t="shared" ca="1" si="182"/>
        <v>3</v>
      </c>
      <c r="BI277">
        <f t="shared" ca="1" si="183"/>
        <v>5</v>
      </c>
      <c r="BJ277">
        <f t="shared" ca="1" si="184"/>
        <v>2</v>
      </c>
      <c r="BK277">
        <f t="shared" ca="1" si="185"/>
        <v>2</v>
      </c>
      <c r="BL277" s="18" cm="1">
        <f t="array" aca="1" ref="BL277" ca="1">INDEX(Abilities[Element ID], $BK277)</f>
        <v>1</v>
      </c>
      <c r="BM277" s="18" cm="1">
        <f t="array" aca="1" ref="BM277" ca="1">INDEX(Abilities[Stamina Cost], $BK277)</f>
        <v>3</v>
      </c>
      <c r="BN277" s="18" cm="1">
        <f t="array" aca="1" ref="BN277" ca="1">INDEX(Abilities[Min Damage], $BK277)</f>
        <v>8</v>
      </c>
      <c r="BO277" s="18" cm="1">
        <f t="array" aca="1" ref="BO277" ca="1">INDEX(Abilities[Max Damage], $BK277)</f>
        <v>13</v>
      </c>
      <c r="BP277" s="14">
        <f t="shared" ca="1" si="186"/>
        <v>12.099974637539901</v>
      </c>
      <c r="BQ277" t="str" cm="1">
        <f t="array" aca="1" ref="BQ277" ca="1">INDEX(Abilities[Special Effect], BK277)</f>
        <v>Sunder</v>
      </c>
      <c r="BR277" t="b" cm="1">
        <f t="array" aca="1" ref="BR277" ca="1">RAND() &lt;INDEX(Abilities[Effect Chance], BK277)*AZ277/100</f>
        <v>1</v>
      </c>
      <c r="BS277" t="str">
        <f t="shared" ca="1" si="187"/>
        <v>Sunder</v>
      </c>
      <c r="BT277" s="14">
        <f t="shared" ca="1" si="188"/>
        <v>12.099974637539901</v>
      </c>
      <c r="BU277" t="b">
        <f t="shared" ca="1" si="189"/>
        <v>1</v>
      </c>
      <c r="BV277" t="b">
        <f ca="1">AND(BU277, AS277=COUNTA(Parties[Opponent Party]))</f>
        <v>1</v>
      </c>
      <c r="BW277" s="14" cm="1">
        <f t="array" aca="1" ref="BW277" ca="1">INDEX(ElementMultiplier, AA277, BA277)*100/AY277</f>
        <v>1.5625</v>
      </c>
      <c r="BX277" s="18">
        <f t="shared" ca="1" si="163"/>
        <v>22</v>
      </c>
      <c r="BY277" s="18">
        <f t="shared" ca="1" si="164"/>
        <v>0</v>
      </c>
      <c r="BZ277" s="18">
        <f t="shared" ca="1" si="190"/>
        <v>66</v>
      </c>
      <c r="CA277" s="18">
        <f t="shared" ca="1" si="191"/>
        <v>110</v>
      </c>
      <c r="CB277" s="18">
        <f t="shared" ca="1" si="192"/>
        <v>80</v>
      </c>
      <c r="CC277" s="18">
        <f t="shared" ca="1" si="193"/>
        <v>100</v>
      </c>
      <c r="CD277" t="str">
        <f t="shared" ca="1" si="194"/>
        <v>Player</v>
      </c>
    </row>
    <row r="278" spans="8:82" x14ac:dyDescent="0.25">
      <c r="H278">
        <f t="shared" ca="1" si="166"/>
        <v>1</v>
      </c>
      <c r="I278" cm="1">
        <f t="array" aca="1" ref="I278" ca="1">IF(H278=H277, I277, INDEX(Parties[Player ID], H278))</f>
        <v>5</v>
      </c>
      <c r="J278" t="str" cm="1">
        <f t="array" aca="1" ref="J278" ca="1">IF(I278=I277,J277, INDEX(Monsters[Name], I278))</f>
        <v>Gunome</v>
      </c>
      <c r="K278" cm="1">
        <f t="array" aca="1" ref="K278" ca="1">IF(AND($H278=$H277, CD277=""), AN277, INDEX(Monsters[Health], $I278))</f>
        <v>55</v>
      </c>
      <c r="L278" cm="1">
        <f t="array" aca="1" ref="L278" ca="1">IF(AND($H278=$H277, $CD277=""), AO277, INDEX(Monsters[Stamina], $I278))</f>
        <v>110</v>
      </c>
      <c r="M278" s="18" cm="1">
        <f t="array" aca="1" ref="M278" ca="1">IF(AND($H278=$H277, $CD277=""), AP277, INDEX(Monsters[Attack], $I278))</f>
        <v>165</v>
      </c>
      <c r="N278" s="18" cm="1">
        <f t="array" aca="1" ref="N278" ca="1">IF(AND($H278=$H277, $CD277=""), AQ277, INDEX(Monsters[Defense], $I278))</f>
        <v>125</v>
      </c>
      <c r="O278" s="18" cm="1">
        <f t="array" aca="1" ref="O278" ca="1">IF(AND($H278=$H277, $CD277=""), AR277, INDEX(Monsters[Luck], $I278))</f>
        <v>110</v>
      </c>
      <c r="P278" cm="1">
        <f t="array" aca="1" ref="P278" ca="1">IF(I278=I277, P277, MATCH(INDEX(Monsters[Element], I278), Elements, 0))</f>
        <v>5</v>
      </c>
      <c r="Q278" s="4" cm="1">
        <f t="array" aca="1" ref="Q278" ca="1">INDEX(Monsters[Chance to Use 2], I278)</f>
        <v>0.4</v>
      </c>
      <c r="R278" cm="1">
        <f t="array" aca="1" ref="R278" ca="1">INDEX(Monsters[Ability 1 ID], I278)</f>
        <v>9</v>
      </c>
      <c r="S278" cm="1">
        <f t="array" aca="1" ref="S278" ca="1">INDEX(Monsters[Ability 2 ID], I278)</f>
        <v>10</v>
      </c>
      <c r="T278" cm="1">
        <f t="array" aca="1" ref="T278" ca="1">INDEX(Abilities[Stamina Cost], R278)</f>
        <v>5</v>
      </c>
      <c r="U278" cm="1">
        <f t="array" aca="1" ref="U278" ca="1">INDEX(Abilities[Stamina Cost], S278)</f>
        <v>12</v>
      </c>
      <c r="V278">
        <f t="shared" ca="1" si="167"/>
        <v>1</v>
      </c>
      <c r="W278">
        <f t="shared" ca="1" si="168"/>
        <v>5</v>
      </c>
      <c r="X278">
        <f t="shared" ca="1" si="169"/>
        <v>12</v>
      </c>
      <c r="Y278">
        <f t="shared" ca="1" si="170"/>
        <v>2</v>
      </c>
      <c r="Z278">
        <f t="shared" ca="1" si="171"/>
        <v>10</v>
      </c>
      <c r="AA278" s="18" cm="1">
        <f t="array" aca="1" ref="AA278" ca="1">INDEX(Abilities[Element ID], $Z278)</f>
        <v>5</v>
      </c>
      <c r="AB278" s="18" cm="1">
        <f t="array" aca="1" ref="AB278" ca="1">INDEX(Abilities[Stamina Cost], $Z278)</f>
        <v>12</v>
      </c>
      <c r="AC278" s="18" cm="1">
        <f t="array" aca="1" ref="AC278" ca="1">INDEX(Abilities[Min Damage], $Z278)</f>
        <v>4</v>
      </c>
      <c r="AD278" s="18" cm="1">
        <f t="array" aca="1" ref="AD278" ca="1">INDEX(Abilities[Max Damage], $Z278)</f>
        <v>10</v>
      </c>
      <c r="AE278" s="14">
        <f t="shared" ca="1" si="172"/>
        <v>10.769984932222069</v>
      </c>
      <c r="AF278" t="str" cm="1">
        <f t="array" aca="1" ref="AF278" ca="1">INDEX(Abilities[Special Effect], Z278)</f>
        <v>Focus</v>
      </c>
      <c r="AG278" t="b" cm="1">
        <f t="array" aca="1" ref="AG278" ca="1">RAND() &lt;INDEX(Abilities[Effect Chance], Z278)*O278/100</f>
        <v>1</v>
      </c>
      <c r="AH278" t="str">
        <f t="shared" ca="1" si="173"/>
        <v>Focus</v>
      </c>
      <c r="AI278" s="14">
        <f t="shared" ca="1" si="174"/>
        <v>10.769984932222069</v>
      </c>
      <c r="AJ278" t="b">
        <f t="shared" ca="1" si="175"/>
        <v>0</v>
      </c>
      <c r="AK278" t="b">
        <f ca="1">AND(AJ278, H278=COUNTA(Parties[Player Party]))</f>
        <v>0</v>
      </c>
      <c r="AL278" s="14" cm="1">
        <f t="array" aca="1" ref="AL278" ca="1">INDEX(ElementMultiplier, BL278, P278)*100/N278</f>
        <v>1</v>
      </c>
      <c r="AM278" s="14">
        <f t="shared" ca="1" si="162"/>
        <v>4</v>
      </c>
      <c r="AN278" s="18">
        <f t="shared" ca="1" si="165"/>
        <v>51</v>
      </c>
      <c r="AO278" s="18">
        <f t="shared" ca="1" si="176"/>
        <v>98</v>
      </c>
      <c r="AP278" s="18">
        <f t="shared" ca="1" si="177"/>
        <v>182</v>
      </c>
      <c r="AQ278" s="18">
        <f t="shared" ca="1" si="178"/>
        <v>125</v>
      </c>
      <c r="AR278" s="18">
        <f t="shared" ca="1" si="179"/>
        <v>110</v>
      </c>
      <c r="AS278">
        <f t="shared" ca="1" si="180"/>
        <v>1</v>
      </c>
      <c r="AT278" cm="1">
        <f t="array" aca="1" ref="AT278" ca="1">IF(AS278=AS277, AT277, INDEX(Parties[Opponent ID], AS278))</f>
        <v>12</v>
      </c>
      <c r="AU278" t="str" cm="1">
        <f t="array" aca="1" ref="AU278" ca="1">IF(AT278=AT277,AU277, INDEX(Monsters[Name], AT278))</f>
        <v>Gmooose</v>
      </c>
      <c r="AV278" cm="1">
        <f t="array" aca="1" ref="AV278" ca="1">IF(AND($AS278=$AS277, $CD277=""), BY277, INDEX(Monsters[Health], $AT278))</f>
        <v>185</v>
      </c>
      <c r="AW278" cm="1">
        <f t="array" aca="1" ref="AW278" ca="1">IF(AND($AS278=$AS277, $CD277=""), BZ277, INDEX(Monsters[Stamina], $AT278))</f>
        <v>135</v>
      </c>
      <c r="AX278" s="18" cm="1">
        <f t="array" aca="1" ref="AX278" ca="1">IF(AND($AS278=$AS277, $CD277=""), CA277, INDEX(Monsters[Attack], $AT278))</f>
        <v>70</v>
      </c>
      <c r="AY278" s="18" cm="1">
        <f t="array" aca="1" ref="AY278" ca="1">IF(AND($AS278=$AS277, $CD277=""), CB277, INDEX(Monsters[Defense], $AT278))</f>
        <v>115</v>
      </c>
      <c r="AZ278" s="18" cm="1">
        <f t="array" aca="1" ref="AZ278" ca="1">IF(AND($AS278=$AS277, $CD277=""), CC277, INDEX(Monsters[Luck], $AT278))</f>
        <v>100</v>
      </c>
      <c r="BA278" cm="1">
        <f t="array" aca="1" ref="BA278" ca="1">IF(AT278=AT277, BA277, MATCH(INDEX(Monsters[Element], AT278), Elements, 0))</f>
        <v>4</v>
      </c>
      <c r="BB278" s="4" cm="1">
        <f t="array" aca="1" ref="BB278" ca="1">INDEX(Monsters[Chance to Use 2], AT278)</f>
        <v>0.19999999999999996</v>
      </c>
      <c r="BC278" cm="1">
        <f t="array" aca="1" ref="BC278" ca="1">INDEX(Monsters[Ability 1 ID], AT278)</f>
        <v>3</v>
      </c>
      <c r="BD278" cm="1">
        <f t="array" aca="1" ref="BD278" ca="1">INDEX(Monsters[Ability 2 ID], AT278)</f>
        <v>2</v>
      </c>
      <c r="BE278" cm="1">
        <f t="array" aca="1" ref="BE278" ca="1">INDEX(Abilities[Stamina Cost], BC278)</f>
        <v>3</v>
      </c>
      <c r="BF278" cm="1">
        <f t="array" aca="1" ref="BF278" ca="1">INDEX(Abilities[Stamina Cost], BD278)</f>
        <v>3</v>
      </c>
      <c r="BG278">
        <f t="shared" ca="1" si="181"/>
        <v>1</v>
      </c>
      <c r="BH278">
        <f t="shared" ca="1" si="182"/>
        <v>3</v>
      </c>
      <c r="BI278">
        <f t="shared" ca="1" si="183"/>
        <v>3</v>
      </c>
      <c r="BJ278">
        <f t="shared" ca="1" si="184"/>
        <v>1</v>
      </c>
      <c r="BK278">
        <f t="shared" ca="1" si="185"/>
        <v>3</v>
      </c>
      <c r="BL278" s="18" cm="1">
        <f t="array" aca="1" ref="BL278" ca="1">INDEX(Abilities[Element ID], $BK278)</f>
        <v>4</v>
      </c>
      <c r="BM278" s="18" cm="1">
        <f t="array" aca="1" ref="BM278" ca="1">INDEX(Abilities[Stamina Cost], $BK278)</f>
        <v>3</v>
      </c>
      <c r="BN278" s="18" cm="1">
        <f t="array" aca="1" ref="BN278" ca="1">INDEX(Abilities[Min Damage], $BK278)</f>
        <v>4</v>
      </c>
      <c r="BO278" s="18" cm="1">
        <f t="array" aca="1" ref="BO278" ca="1">INDEX(Abilities[Max Damage], $BK278)</f>
        <v>8</v>
      </c>
      <c r="BP278" s="14">
        <f t="shared" ca="1" si="186"/>
        <v>3.9406758120304302</v>
      </c>
      <c r="BQ278" t="str" cm="1">
        <f t="array" aca="1" ref="BQ278" ca="1">INDEX(Abilities[Special Effect], BK278)</f>
        <v>Fortify</v>
      </c>
      <c r="BR278" t="b" cm="1">
        <f t="array" aca="1" ref="BR278" ca="1">RAND() &lt;INDEX(Abilities[Effect Chance], BK278)*AZ278/100</f>
        <v>1</v>
      </c>
      <c r="BS278" t="str">
        <f t="shared" ca="1" si="187"/>
        <v>Fortify</v>
      </c>
      <c r="BT278" s="14">
        <f t="shared" ca="1" si="188"/>
        <v>3.9406758120304302</v>
      </c>
      <c r="BU278" t="b">
        <f t="shared" ca="1" si="189"/>
        <v>0</v>
      </c>
      <c r="BV278" t="b">
        <f ca="1">AND(BU278, AS278=COUNTA(Parties[Opponent Party]))</f>
        <v>0</v>
      </c>
      <c r="BW278" s="14" cm="1">
        <f t="array" aca="1" ref="BW278" ca="1">INDEX(ElementMultiplier, AA278, BA278)*100/AY278</f>
        <v>1.3043478260869565</v>
      </c>
      <c r="BX278" s="18">
        <f t="shared" ca="1" si="163"/>
        <v>14</v>
      </c>
      <c r="BY278" s="18">
        <f t="shared" ca="1" si="164"/>
        <v>171</v>
      </c>
      <c r="BZ278" s="18">
        <f t="shared" ca="1" si="190"/>
        <v>132</v>
      </c>
      <c r="CA278" s="18">
        <f t="shared" ca="1" si="191"/>
        <v>70</v>
      </c>
      <c r="CB278" s="18">
        <f t="shared" ca="1" si="192"/>
        <v>127</v>
      </c>
      <c r="CC278" s="18">
        <f t="shared" ca="1" si="193"/>
        <v>100</v>
      </c>
      <c r="CD278" t="str">
        <f t="shared" ca="1" si="194"/>
        <v/>
      </c>
    </row>
    <row r="279" spans="8:82" x14ac:dyDescent="0.25">
      <c r="H279">
        <f t="shared" ca="1" si="166"/>
        <v>1</v>
      </c>
      <c r="I279" cm="1">
        <f t="array" aca="1" ref="I279" ca="1">IF(H279=H278, I278, INDEX(Parties[Player ID], H279))</f>
        <v>5</v>
      </c>
      <c r="J279" t="str" cm="1">
        <f t="array" aca="1" ref="J279" ca="1">IF(I279=I278,J278, INDEX(Monsters[Name], I279))</f>
        <v>Gunome</v>
      </c>
      <c r="K279" cm="1">
        <f t="array" aca="1" ref="K279" ca="1">IF(AND($H279=$H278, CD278=""), AN278, INDEX(Monsters[Health], $I279))</f>
        <v>51</v>
      </c>
      <c r="L279" cm="1">
        <f t="array" aca="1" ref="L279" ca="1">IF(AND($H279=$H278, $CD278=""), AO278, INDEX(Monsters[Stamina], $I279))</f>
        <v>98</v>
      </c>
      <c r="M279" s="18" cm="1">
        <f t="array" aca="1" ref="M279" ca="1">IF(AND($H279=$H278, $CD278=""), AP278, INDEX(Monsters[Attack], $I279))</f>
        <v>182</v>
      </c>
      <c r="N279" s="18" cm="1">
        <f t="array" aca="1" ref="N279" ca="1">IF(AND($H279=$H278, $CD278=""), AQ278, INDEX(Monsters[Defense], $I279))</f>
        <v>125</v>
      </c>
      <c r="O279" s="18" cm="1">
        <f t="array" aca="1" ref="O279" ca="1">IF(AND($H279=$H278, $CD278=""), AR278, INDEX(Monsters[Luck], $I279))</f>
        <v>110</v>
      </c>
      <c r="P279" cm="1">
        <f t="array" aca="1" ref="P279" ca="1">IF(I279=I278, P278, MATCH(INDEX(Monsters[Element], I279), Elements, 0))</f>
        <v>5</v>
      </c>
      <c r="Q279" s="4" cm="1">
        <f t="array" aca="1" ref="Q279" ca="1">INDEX(Monsters[Chance to Use 2], I279)</f>
        <v>0.4</v>
      </c>
      <c r="R279" cm="1">
        <f t="array" aca="1" ref="R279" ca="1">INDEX(Monsters[Ability 1 ID], I279)</f>
        <v>9</v>
      </c>
      <c r="S279" cm="1">
        <f t="array" aca="1" ref="S279" ca="1">INDEX(Monsters[Ability 2 ID], I279)</f>
        <v>10</v>
      </c>
      <c r="T279" cm="1">
        <f t="array" aca="1" ref="T279" ca="1">INDEX(Abilities[Stamina Cost], R279)</f>
        <v>5</v>
      </c>
      <c r="U279" cm="1">
        <f t="array" aca="1" ref="U279" ca="1">INDEX(Abilities[Stamina Cost], S279)</f>
        <v>12</v>
      </c>
      <c r="V279">
        <f t="shared" ca="1" si="167"/>
        <v>1</v>
      </c>
      <c r="W279">
        <f t="shared" ca="1" si="168"/>
        <v>5</v>
      </c>
      <c r="X279">
        <f t="shared" ca="1" si="169"/>
        <v>12</v>
      </c>
      <c r="Y279">
        <f t="shared" ca="1" si="170"/>
        <v>1</v>
      </c>
      <c r="Z279">
        <f t="shared" ca="1" si="171"/>
        <v>9</v>
      </c>
      <c r="AA279" s="18" cm="1">
        <f t="array" aca="1" ref="AA279" ca="1">INDEX(Abilities[Element ID], $Z279)</f>
        <v>5</v>
      </c>
      <c r="AB279" s="18" cm="1">
        <f t="array" aca="1" ref="AB279" ca="1">INDEX(Abilities[Stamina Cost], $Z279)</f>
        <v>5</v>
      </c>
      <c r="AC279" s="18" cm="1">
        <f t="array" aca="1" ref="AC279" ca="1">INDEX(Abilities[Min Damage], $Z279)</f>
        <v>11</v>
      </c>
      <c r="AD279" s="18" cm="1">
        <f t="array" aca="1" ref="AD279" ca="1">INDEX(Abilities[Max Damage], $Z279)</f>
        <v>16</v>
      </c>
      <c r="AE279" s="14">
        <f t="shared" ca="1" si="172"/>
        <v>23.623777612937928</v>
      </c>
      <c r="AF279" t="str" cm="1">
        <f t="array" aca="1" ref="AF279" ca="1">INDEX(Abilities[Special Effect], Z279)</f>
        <v>Vampire</v>
      </c>
      <c r="AG279" t="b" cm="1">
        <f t="array" aca="1" ref="AG279" ca="1">RAND() &lt;INDEX(Abilities[Effect Chance], Z279)*O279/100</f>
        <v>1</v>
      </c>
      <c r="AH279" t="str">
        <f t="shared" ca="1" si="173"/>
        <v>Vampire</v>
      </c>
      <c r="AI279" s="14">
        <f t="shared" ca="1" si="174"/>
        <v>23.623777612937928</v>
      </c>
      <c r="AJ279" t="b">
        <f t="shared" ca="1" si="175"/>
        <v>0</v>
      </c>
      <c r="AK279" t="b">
        <f ca="1">AND(AJ279, H279=COUNTA(Parties[Player Party]))</f>
        <v>0</v>
      </c>
      <c r="AL279" s="14" cm="1">
        <f t="array" aca="1" ref="AL279" ca="1">INDEX(ElementMultiplier, BL279, P279)*100/N279</f>
        <v>1</v>
      </c>
      <c r="AM279" s="14">
        <f t="shared" ca="1" si="162"/>
        <v>4</v>
      </c>
      <c r="AN279" s="18">
        <f t="shared" ca="1" si="165"/>
        <v>61</v>
      </c>
      <c r="AO279" s="18">
        <f t="shared" ca="1" si="176"/>
        <v>93</v>
      </c>
      <c r="AP279" s="18">
        <f t="shared" ca="1" si="177"/>
        <v>182</v>
      </c>
      <c r="AQ279" s="18">
        <f t="shared" ca="1" si="178"/>
        <v>125</v>
      </c>
      <c r="AR279" s="18">
        <f t="shared" ca="1" si="179"/>
        <v>110</v>
      </c>
      <c r="AS279">
        <f t="shared" ca="1" si="180"/>
        <v>1</v>
      </c>
      <c r="AT279" cm="1">
        <f t="array" aca="1" ref="AT279" ca="1">IF(AS279=AS278, AT278, INDEX(Parties[Opponent ID], AS279))</f>
        <v>12</v>
      </c>
      <c r="AU279" t="str" cm="1">
        <f t="array" aca="1" ref="AU279" ca="1">IF(AT279=AT278,AU278, INDEX(Monsters[Name], AT279))</f>
        <v>Gmooose</v>
      </c>
      <c r="AV279" cm="1">
        <f t="array" aca="1" ref="AV279" ca="1">IF(AND($AS279=$AS278, $CD278=""), BY278, INDEX(Monsters[Health], $AT279))</f>
        <v>171</v>
      </c>
      <c r="AW279" cm="1">
        <f t="array" aca="1" ref="AW279" ca="1">IF(AND($AS279=$AS278, $CD278=""), BZ278, INDEX(Monsters[Stamina], $AT279))</f>
        <v>132</v>
      </c>
      <c r="AX279" s="18" cm="1">
        <f t="array" aca="1" ref="AX279" ca="1">IF(AND($AS279=$AS278, $CD278=""), CA278, INDEX(Monsters[Attack], $AT279))</f>
        <v>70</v>
      </c>
      <c r="AY279" s="18" cm="1">
        <f t="array" aca="1" ref="AY279" ca="1">IF(AND($AS279=$AS278, $CD278=""), CB278, INDEX(Monsters[Defense], $AT279))</f>
        <v>127</v>
      </c>
      <c r="AZ279" s="18" cm="1">
        <f t="array" aca="1" ref="AZ279" ca="1">IF(AND($AS279=$AS278, $CD278=""), CC278, INDEX(Monsters[Luck], $AT279))</f>
        <v>100</v>
      </c>
      <c r="BA279" cm="1">
        <f t="array" aca="1" ref="BA279" ca="1">IF(AT279=AT278, BA278, MATCH(INDEX(Monsters[Element], AT279), Elements, 0))</f>
        <v>4</v>
      </c>
      <c r="BB279" s="4" cm="1">
        <f t="array" aca="1" ref="BB279" ca="1">INDEX(Monsters[Chance to Use 2], AT279)</f>
        <v>0.19999999999999996</v>
      </c>
      <c r="BC279" cm="1">
        <f t="array" aca="1" ref="BC279" ca="1">INDEX(Monsters[Ability 1 ID], AT279)</f>
        <v>3</v>
      </c>
      <c r="BD279" cm="1">
        <f t="array" aca="1" ref="BD279" ca="1">INDEX(Monsters[Ability 2 ID], AT279)</f>
        <v>2</v>
      </c>
      <c r="BE279" cm="1">
        <f t="array" aca="1" ref="BE279" ca="1">INDEX(Abilities[Stamina Cost], BC279)</f>
        <v>3</v>
      </c>
      <c r="BF279" cm="1">
        <f t="array" aca="1" ref="BF279" ca="1">INDEX(Abilities[Stamina Cost], BD279)</f>
        <v>3</v>
      </c>
      <c r="BG279">
        <f t="shared" ca="1" si="181"/>
        <v>1</v>
      </c>
      <c r="BH279">
        <f t="shared" ca="1" si="182"/>
        <v>3</v>
      </c>
      <c r="BI279">
        <f t="shared" ca="1" si="183"/>
        <v>3</v>
      </c>
      <c r="BJ279">
        <f t="shared" ca="1" si="184"/>
        <v>1</v>
      </c>
      <c r="BK279">
        <f t="shared" ca="1" si="185"/>
        <v>3</v>
      </c>
      <c r="BL279" s="18" cm="1">
        <f t="array" aca="1" ref="BL279" ca="1">INDEX(Abilities[Element ID], $BK279)</f>
        <v>4</v>
      </c>
      <c r="BM279" s="18" cm="1">
        <f t="array" aca="1" ref="BM279" ca="1">INDEX(Abilities[Stamina Cost], $BK279)</f>
        <v>3</v>
      </c>
      <c r="BN279" s="18" cm="1">
        <f t="array" aca="1" ref="BN279" ca="1">INDEX(Abilities[Min Damage], $BK279)</f>
        <v>4</v>
      </c>
      <c r="BO279" s="18" cm="1">
        <f t="array" aca="1" ref="BO279" ca="1">INDEX(Abilities[Max Damage], $BK279)</f>
        <v>8</v>
      </c>
      <c r="BP279" s="14">
        <f t="shared" ca="1" si="186"/>
        <v>4.0434845563296662</v>
      </c>
      <c r="BQ279" t="str" cm="1">
        <f t="array" aca="1" ref="BQ279" ca="1">INDEX(Abilities[Special Effect], BK279)</f>
        <v>Fortify</v>
      </c>
      <c r="BR279" t="b" cm="1">
        <f t="array" aca="1" ref="BR279" ca="1">RAND() &lt;INDEX(Abilities[Effect Chance], BK279)*AZ279/100</f>
        <v>1</v>
      </c>
      <c r="BS279" t="str">
        <f t="shared" ca="1" si="187"/>
        <v>Fortify</v>
      </c>
      <c r="BT279" s="14">
        <f t="shared" ca="1" si="188"/>
        <v>4.0434845563296662</v>
      </c>
      <c r="BU279" t="b">
        <f t="shared" ca="1" si="189"/>
        <v>0</v>
      </c>
      <c r="BV279" t="b">
        <f ca="1">AND(BU279, AS279=COUNTA(Parties[Opponent Party]))</f>
        <v>0</v>
      </c>
      <c r="BW279" s="14" cm="1">
        <f t="array" aca="1" ref="BW279" ca="1">INDEX(ElementMultiplier, AA279, BA279)*100/AY279</f>
        <v>1.1811023622047243</v>
      </c>
      <c r="BX279" s="18">
        <f t="shared" ca="1" si="163"/>
        <v>28</v>
      </c>
      <c r="BY279" s="18">
        <f t="shared" ca="1" si="164"/>
        <v>143</v>
      </c>
      <c r="BZ279" s="18">
        <f t="shared" ca="1" si="190"/>
        <v>129</v>
      </c>
      <c r="CA279" s="18">
        <f t="shared" ca="1" si="191"/>
        <v>70</v>
      </c>
      <c r="CB279" s="18">
        <f t="shared" ca="1" si="192"/>
        <v>140</v>
      </c>
      <c r="CC279" s="18">
        <f t="shared" ca="1" si="193"/>
        <v>100</v>
      </c>
      <c r="CD279" t="str">
        <f t="shared" ca="1" si="194"/>
        <v/>
      </c>
    </row>
    <row r="280" spans="8:82" x14ac:dyDescent="0.25">
      <c r="H280">
        <f t="shared" ca="1" si="166"/>
        <v>1</v>
      </c>
      <c r="I280" cm="1">
        <f t="array" aca="1" ref="I280" ca="1">IF(H280=H279, I279, INDEX(Parties[Player ID], H280))</f>
        <v>5</v>
      </c>
      <c r="J280" t="str" cm="1">
        <f t="array" aca="1" ref="J280" ca="1">IF(I280=I279,J279, INDEX(Monsters[Name], I280))</f>
        <v>Gunome</v>
      </c>
      <c r="K280" cm="1">
        <f t="array" aca="1" ref="K280" ca="1">IF(AND($H280=$H279, CD279=""), AN279, INDEX(Monsters[Health], $I280))</f>
        <v>61</v>
      </c>
      <c r="L280" cm="1">
        <f t="array" aca="1" ref="L280" ca="1">IF(AND($H280=$H279, $CD279=""), AO279, INDEX(Monsters[Stamina], $I280))</f>
        <v>93</v>
      </c>
      <c r="M280" s="18" cm="1">
        <f t="array" aca="1" ref="M280" ca="1">IF(AND($H280=$H279, $CD279=""), AP279, INDEX(Monsters[Attack], $I280))</f>
        <v>182</v>
      </c>
      <c r="N280" s="18" cm="1">
        <f t="array" aca="1" ref="N280" ca="1">IF(AND($H280=$H279, $CD279=""), AQ279, INDEX(Monsters[Defense], $I280))</f>
        <v>125</v>
      </c>
      <c r="O280" s="18" cm="1">
        <f t="array" aca="1" ref="O280" ca="1">IF(AND($H280=$H279, $CD279=""), AR279, INDEX(Monsters[Luck], $I280))</f>
        <v>110</v>
      </c>
      <c r="P280" cm="1">
        <f t="array" aca="1" ref="P280" ca="1">IF(I280=I279, P279, MATCH(INDEX(Monsters[Element], I280), Elements, 0))</f>
        <v>5</v>
      </c>
      <c r="Q280" s="4" cm="1">
        <f t="array" aca="1" ref="Q280" ca="1">INDEX(Monsters[Chance to Use 2], I280)</f>
        <v>0.4</v>
      </c>
      <c r="R280" cm="1">
        <f t="array" aca="1" ref="R280" ca="1">INDEX(Monsters[Ability 1 ID], I280)</f>
        <v>9</v>
      </c>
      <c r="S280" cm="1">
        <f t="array" aca="1" ref="S280" ca="1">INDEX(Monsters[Ability 2 ID], I280)</f>
        <v>10</v>
      </c>
      <c r="T280" cm="1">
        <f t="array" aca="1" ref="T280" ca="1">INDEX(Abilities[Stamina Cost], R280)</f>
        <v>5</v>
      </c>
      <c r="U280" cm="1">
        <f t="array" aca="1" ref="U280" ca="1">INDEX(Abilities[Stamina Cost], S280)</f>
        <v>12</v>
      </c>
      <c r="V280">
        <f t="shared" ca="1" si="167"/>
        <v>1</v>
      </c>
      <c r="W280">
        <f t="shared" ca="1" si="168"/>
        <v>5</v>
      </c>
      <c r="X280">
        <f t="shared" ca="1" si="169"/>
        <v>12</v>
      </c>
      <c r="Y280">
        <f t="shared" ca="1" si="170"/>
        <v>2</v>
      </c>
      <c r="Z280">
        <f t="shared" ca="1" si="171"/>
        <v>10</v>
      </c>
      <c r="AA280" s="18" cm="1">
        <f t="array" aca="1" ref="AA280" ca="1">INDEX(Abilities[Element ID], $Z280)</f>
        <v>5</v>
      </c>
      <c r="AB280" s="18" cm="1">
        <f t="array" aca="1" ref="AB280" ca="1">INDEX(Abilities[Stamina Cost], $Z280)</f>
        <v>12</v>
      </c>
      <c r="AC280" s="18" cm="1">
        <f t="array" aca="1" ref="AC280" ca="1">INDEX(Abilities[Min Damage], $Z280)</f>
        <v>4</v>
      </c>
      <c r="AD280" s="18" cm="1">
        <f t="array" aca="1" ref="AD280" ca="1">INDEX(Abilities[Max Damage], $Z280)</f>
        <v>10</v>
      </c>
      <c r="AE280" s="14">
        <f t="shared" ca="1" si="172"/>
        <v>15.557664107240075</v>
      </c>
      <c r="AF280" t="str" cm="1">
        <f t="array" aca="1" ref="AF280" ca="1">INDEX(Abilities[Special Effect], Z280)</f>
        <v>Focus</v>
      </c>
      <c r="AG280" t="b" cm="1">
        <f t="array" aca="1" ref="AG280" ca="1">RAND() &lt;INDEX(Abilities[Effect Chance], Z280)*O280/100</f>
        <v>1</v>
      </c>
      <c r="AH280" t="str">
        <f t="shared" ca="1" si="173"/>
        <v>Focus</v>
      </c>
      <c r="AI280" s="14">
        <f t="shared" ca="1" si="174"/>
        <v>15.557664107240075</v>
      </c>
      <c r="AJ280" t="b">
        <f t="shared" ca="1" si="175"/>
        <v>0</v>
      </c>
      <c r="AK280" t="b">
        <f ca="1">AND(AJ280, H280=COUNTA(Parties[Player Party]))</f>
        <v>0</v>
      </c>
      <c r="AL280" s="14" cm="1">
        <f t="array" aca="1" ref="AL280" ca="1">INDEX(ElementMultiplier, BL280, P280)*100/N280</f>
        <v>1</v>
      </c>
      <c r="AM280" s="14">
        <f t="shared" ca="1" si="162"/>
        <v>4</v>
      </c>
      <c r="AN280" s="18">
        <f t="shared" ca="1" si="165"/>
        <v>57</v>
      </c>
      <c r="AO280" s="18">
        <f t="shared" ca="1" si="176"/>
        <v>81</v>
      </c>
      <c r="AP280" s="18">
        <f t="shared" ca="1" si="177"/>
        <v>200</v>
      </c>
      <c r="AQ280" s="18">
        <f t="shared" ca="1" si="178"/>
        <v>125</v>
      </c>
      <c r="AR280" s="18">
        <f t="shared" ca="1" si="179"/>
        <v>110</v>
      </c>
      <c r="AS280">
        <f t="shared" ca="1" si="180"/>
        <v>1</v>
      </c>
      <c r="AT280" cm="1">
        <f t="array" aca="1" ref="AT280" ca="1">IF(AS280=AS279, AT279, INDEX(Parties[Opponent ID], AS280))</f>
        <v>12</v>
      </c>
      <c r="AU280" t="str" cm="1">
        <f t="array" aca="1" ref="AU280" ca="1">IF(AT280=AT279,AU279, INDEX(Monsters[Name], AT280))</f>
        <v>Gmooose</v>
      </c>
      <c r="AV280" cm="1">
        <f t="array" aca="1" ref="AV280" ca="1">IF(AND($AS280=$AS279, $CD279=""), BY279, INDEX(Monsters[Health], $AT280))</f>
        <v>143</v>
      </c>
      <c r="AW280" cm="1">
        <f t="array" aca="1" ref="AW280" ca="1">IF(AND($AS280=$AS279, $CD279=""), BZ279, INDEX(Monsters[Stamina], $AT280))</f>
        <v>129</v>
      </c>
      <c r="AX280" s="18" cm="1">
        <f t="array" aca="1" ref="AX280" ca="1">IF(AND($AS280=$AS279, $CD279=""), CA279, INDEX(Monsters[Attack], $AT280))</f>
        <v>70</v>
      </c>
      <c r="AY280" s="18" cm="1">
        <f t="array" aca="1" ref="AY280" ca="1">IF(AND($AS280=$AS279, $CD279=""), CB279, INDEX(Monsters[Defense], $AT280))</f>
        <v>140</v>
      </c>
      <c r="AZ280" s="18" cm="1">
        <f t="array" aca="1" ref="AZ280" ca="1">IF(AND($AS280=$AS279, $CD279=""), CC279, INDEX(Monsters[Luck], $AT280))</f>
        <v>100</v>
      </c>
      <c r="BA280" cm="1">
        <f t="array" aca="1" ref="BA280" ca="1">IF(AT280=AT279, BA279, MATCH(INDEX(Monsters[Element], AT280), Elements, 0))</f>
        <v>4</v>
      </c>
      <c r="BB280" s="4" cm="1">
        <f t="array" aca="1" ref="BB280" ca="1">INDEX(Monsters[Chance to Use 2], AT280)</f>
        <v>0.19999999999999996</v>
      </c>
      <c r="BC280" cm="1">
        <f t="array" aca="1" ref="BC280" ca="1">INDEX(Monsters[Ability 1 ID], AT280)</f>
        <v>3</v>
      </c>
      <c r="BD280" cm="1">
        <f t="array" aca="1" ref="BD280" ca="1">INDEX(Monsters[Ability 2 ID], AT280)</f>
        <v>2</v>
      </c>
      <c r="BE280" cm="1">
        <f t="array" aca="1" ref="BE280" ca="1">INDEX(Abilities[Stamina Cost], BC280)</f>
        <v>3</v>
      </c>
      <c r="BF280" cm="1">
        <f t="array" aca="1" ref="BF280" ca="1">INDEX(Abilities[Stamina Cost], BD280)</f>
        <v>3</v>
      </c>
      <c r="BG280">
        <f t="shared" ca="1" si="181"/>
        <v>1</v>
      </c>
      <c r="BH280">
        <f t="shared" ca="1" si="182"/>
        <v>3</v>
      </c>
      <c r="BI280">
        <f t="shared" ca="1" si="183"/>
        <v>3</v>
      </c>
      <c r="BJ280">
        <f t="shared" ca="1" si="184"/>
        <v>1</v>
      </c>
      <c r="BK280">
        <f t="shared" ca="1" si="185"/>
        <v>3</v>
      </c>
      <c r="BL280" s="18" cm="1">
        <f t="array" aca="1" ref="BL280" ca="1">INDEX(Abilities[Element ID], $BK280)</f>
        <v>4</v>
      </c>
      <c r="BM280" s="18" cm="1">
        <f t="array" aca="1" ref="BM280" ca="1">INDEX(Abilities[Stamina Cost], $BK280)</f>
        <v>3</v>
      </c>
      <c r="BN280" s="18" cm="1">
        <f t="array" aca="1" ref="BN280" ca="1">INDEX(Abilities[Min Damage], $BK280)</f>
        <v>4</v>
      </c>
      <c r="BO280" s="18" cm="1">
        <f t="array" aca="1" ref="BO280" ca="1">INDEX(Abilities[Max Damage], $BK280)</f>
        <v>8</v>
      </c>
      <c r="BP280" s="14">
        <f t="shared" ca="1" si="186"/>
        <v>4.4192967778280483</v>
      </c>
      <c r="BQ280" t="str" cm="1">
        <f t="array" aca="1" ref="BQ280" ca="1">INDEX(Abilities[Special Effect], BK280)</f>
        <v>Fortify</v>
      </c>
      <c r="BR280" t="b" cm="1">
        <f t="array" aca="1" ref="BR280" ca="1">RAND() &lt;INDEX(Abilities[Effect Chance], BK280)*AZ280/100</f>
        <v>1</v>
      </c>
      <c r="BS280" t="str">
        <f t="shared" ca="1" si="187"/>
        <v>Fortify</v>
      </c>
      <c r="BT280" s="14">
        <f t="shared" ca="1" si="188"/>
        <v>4.4192967778280483</v>
      </c>
      <c r="BU280" t="b">
        <f t="shared" ca="1" si="189"/>
        <v>0</v>
      </c>
      <c r="BV280" t="b">
        <f ca="1">AND(BU280, AS280=COUNTA(Parties[Opponent Party]))</f>
        <v>0</v>
      </c>
      <c r="BW280" s="14" cm="1">
        <f t="array" aca="1" ref="BW280" ca="1">INDEX(ElementMultiplier, AA280, BA280)*100/AY280</f>
        <v>1.0714285714285714</v>
      </c>
      <c r="BX280" s="18">
        <f t="shared" ca="1" si="163"/>
        <v>17</v>
      </c>
      <c r="BY280" s="18">
        <f t="shared" ca="1" si="164"/>
        <v>126</v>
      </c>
      <c r="BZ280" s="18">
        <f t="shared" ca="1" si="190"/>
        <v>126</v>
      </c>
      <c r="CA280" s="18">
        <f t="shared" ca="1" si="191"/>
        <v>70</v>
      </c>
      <c r="CB280" s="18">
        <f t="shared" ca="1" si="192"/>
        <v>154</v>
      </c>
      <c r="CC280" s="18">
        <f t="shared" ca="1" si="193"/>
        <v>100</v>
      </c>
      <c r="CD280" t="str">
        <f t="shared" ca="1" si="194"/>
        <v/>
      </c>
    </row>
    <row r="281" spans="8:82" x14ac:dyDescent="0.25">
      <c r="H281">
        <f t="shared" ca="1" si="166"/>
        <v>1</v>
      </c>
      <c r="I281" cm="1">
        <f t="array" aca="1" ref="I281" ca="1">IF(H281=H280, I280, INDEX(Parties[Player ID], H281))</f>
        <v>5</v>
      </c>
      <c r="J281" t="str" cm="1">
        <f t="array" aca="1" ref="J281" ca="1">IF(I281=I280,J280, INDEX(Monsters[Name], I281))</f>
        <v>Gunome</v>
      </c>
      <c r="K281" cm="1">
        <f t="array" aca="1" ref="K281" ca="1">IF(AND($H281=$H280, CD280=""), AN280, INDEX(Monsters[Health], $I281))</f>
        <v>57</v>
      </c>
      <c r="L281" cm="1">
        <f t="array" aca="1" ref="L281" ca="1">IF(AND($H281=$H280, $CD280=""), AO280, INDEX(Monsters[Stamina], $I281))</f>
        <v>81</v>
      </c>
      <c r="M281" s="18" cm="1">
        <f t="array" aca="1" ref="M281" ca="1">IF(AND($H281=$H280, $CD280=""), AP280, INDEX(Monsters[Attack], $I281))</f>
        <v>200</v>
      </c>
      <c r="N281" s="18" cm="1">
        <f t="array" aca="1" ref="N281" ca="1">IF(AND($H281=$H280, $CD280=""), AQ280, INDEX(Monsters[Defense], $I281))</f>
        <v>125</v>
      </c>
      <c r="O281" s="18" cm="1">
        <f t="array" aca="1" ref="O281" ca="1">IF(AND($H281=$H280, $CD280=""), AR280, INDEX(Monsters[Luck], $I281))</f>
        <v>110</v>
      </c>
      <c r="P281" cm="1">
        <f t="array" aca="1" ref="P281" ca="1">IF(I281=I280, P280, MATCH(INDEX(Monsters[Element], I281), Elements, 0))</f>
        <v>5</v>
      </c>
      <c r="Q281" s="4" cm="1">
        <f t="array" aca="1" ref="Q281" ca="1">INDEX(Monsters[Chance to Use 2], I281)</f>
        <v>0.4</v>
      </c>
      <c r="R281" cm="1">
        <f t="array" aca="1" ref="R281" ca="1">INDEX(Monsters[Ability 1 ID], I281)</f>
        <v>9</v>
      </c>
      <c r="S281" cm="1">
        <f t="array" aca="1" ref="S281" ca="1">INDEX(Monsters[Ability 2 ID], I281)</f>
        <v>10</v>
      </c>
      <c r="T281" cm="1">
        <f t="array" aca="1" ref="T281" ca="1">INDEX(Abilities[Stamina Cost], R281)</f>
        <v>5</v>
      </c>
      <c r="U281" cm="1">
        <f t="array" aca="1" ref="U281" ca="1">INDEX(Abilities[Stamina Cost], S281)</f>
        <v>12</v>
      </c>
      <c r="V281">
        <f t="shared" ca="1" si="167"/>
        <v>1</v>
      </c>
      <c r="W281">
        <f t="shared" ca="1" si="168"/>
        <v>5</v>
      </c>
      <c r="X281">
        <f t="shared" ca="1" si="169"/>
        <v>12</v>
      </c>
      <c r="Y281">
        <f t="shared" ca="1" si="170"/>
        <v>1</v>
      </c>
      <c r="Z281">
        <f t="shared" ca="1" si="171"/>
        <v>9</v>
      </c>
      <c r="AA281" s="18" cm="1">
        <f t="array" aca="1" ref="AA281" ca="1">INDEX(Abilities[Element ID], $Z281)</f>
        <v>5</v>
      </c>
      <c r="AB281" s="18" cm="1">
        <f t="array" aca="1" ref="AB281" ca="1">INDEX(Abilities[Stamina Cost], $Z281)</f>
        <v>5</v>
      </c>
      <c r="AC281" s="18" cm="1">
        <f t="array" aca="1" ref="AC281" ca="1">INDEX(Abilities[Min Damage], $Z281)</f>
        <v>11</v>
      </c>
      <c r="AD281" s="18" cm="1">
        <f t="array" aca="1" ref="AD281" ca="1">INDEX(Abilities[Max Damage], $Z281)</f>
        <v>16</v>
      </c>
      <c r="AE281" s="14">
        <f t="shared" ca="1" si="172"/>
        <v>25.259091717538045</v>
      </c>
      <c r="AF281" t="str" cm="1">
        <f t="array" aca="1" ref="AF281" ca="1">INDEX(Abilities[Special Effect], Z281)</f>
        <v>Vampire</v>
      </c>
      <c r="AG281" t="b" cm="1">
        <f t="array" aca="1" ref="AG281" ca="1">RAND() &lt;INDEX(Abilities[Effect Chance], Z281)*O281/100</f>
        <v>1</v>
      </c>
      <c r="AH281" t="str">
        <f t="shared" ca="1" si="173"/>
        <v>Vampire</v>
      </c>
      <c r="AI281" s="14">
        <f t="shared" ca="1" si="174"/>
        <v>25.259091717538045</v>
      </c>
      <c r="AJ281" t="b">
        <f t="shared" ca="1" si="175"/>
        <v>0</v>
      </c>
      <c r="AK281" t="b">
        <f ca="1">AND(AJ281, H281=COUNTA(Parties[Player Party]))</f>
        <v>0</v>
      </c>
      <c r="AL281" s="14" cm="1">
        <f t="array" aca="1" ref="AL281" ca="1">INDEX(ElementMultiplier, BL281, P281)*100/N281</f>
        <v>0.8</v>
      </c>
      <c r="AM281" s="14">
        <f t="shared" ca="1" si="162"/>
        <v>7</v>
      </c>
      <c r="AN281" s="18">
        <f t="shared" ca="1" si="165"/>
        <v>62.5</v>
      </c>
      <c r="AO281" s="18">
        <f t="shared" ca="1" si="176"/>
        <v>76</v>
      </c>
      <c r="AP281" s="18">
        <f t="shared" ca="1" si="177"/>
        <v>200</v>
      </c>
      <c r="AQ281" s="18">
        <f t="shared" ca="1" si="178"/>
        <v>125</v>
      </c>
      <c r="AR281" s="18">
        <f t="shared" ca="1" si="179"/>
        <v>110</v>
      </c>
      <c r="AS281">
        <f t="shared" ca="1" si="180"/>
        <v>1</v>
      </c>
      <c r="AT281" cm="1">
        <f t="array" aca="1" ref="AT281" ca="1">IF(AS281=AS280, AT280, INDEX(Parties[Opponent ID], AS281))</f>
        <v>12</v>
      </c>
      <c r="AU281" t="str" cm="1">
        <f t="array" aca="1" ref="AU281" ca="1">IF(AT281=AT280,AU280, INDEX(Monsters[Name], AT281))</f>
        <v>Gmooose</v>
      </c>
      <c r="AV281" cm="1">
        <f t="array" aca="1" ref="AV281" ca="1">IF(AND($AS281=$AS280, $CD280=""), BY280, INDEX(Monsters[Health], $AT281))</f>
        <v>126</v>
      </c>
      <c r="AW281" cm="1">
        <f t="array" aca="1" ref="AW281" ca="1">IF(AND($AS281=$AS280, $CD280=""), BZ280, INDEX(Monsters[Stamina], $AT281))</f>
        <v>126</v>
      </c>
      <c r="AX281" s="18" cm="1">
        <f t="array" aca="1" ref="AX281" ca="1">IF(AND($AS281=$AS280, $CD280=""), CA280, INDEX(Monsters[Attack], $AT281))</f>
        <v>70</v>
      </c>
      <c r="AY281" s="18" cm="1">
        <f t="array" aca="1" ref="AY281" ca="1">IF(AND($AS281=$AS280, $CD280=""), CB280, INDEX(Monsters[Defense], $AT281))</f>
        <v>154</v>
      </c>
      <c r="AZ281" s="18" cm="1">
        <f t="array" aca="1" ref="AZ281" ca="1">IF(AND($AS281=$AS280, $CD280=""), CC280, INDEX(Monsters[Luck], $AT281))</f>
        <v>100</v>
      </c>
      <c r="BA281" cm="1">
        <f t="array" aca="1" ref="BA281" ca="1">IF(AT281=AT280, BA280, MATCH(INDEX(Monsters[Element], AT281), Elements, 0))</f>
        <v>4</v>
      </c>
      <c r="BB281" s="4" cm="1">
        <f t="array" aca="1" ref="BB281" ca="1">INDEX(Monsters[Chance to Use 2], AT281)</f>
        <v>0.19999999999999996</v>
      </c>
      <c r="BC281" cm="1">
        <f t="array" aca="1" ref="BC281" ca="1">INDEX(Monsters[Ability 1 ID], AT281)</f>
        <v>3</v>
      </c>
      <c r="BD281" cm="1">
        <f t="array" aca="1" ref="BD281" ca="1">INDEX(Monsters[Ability 2 ID], AT281)</f>
        <v>2</v>
      </c>
      <c r="BE281" cm="1">
        <f t="array" aca="1" ref="BE281" ca="1">INDEX(Abilities[Stamina Cost], BC281)</f>
        <v>3</v>
      </c>
      <c r="BF281" cm="1">
        <f t="array" aca="1" ref="BF281" ca="1">INDEX(Abilities[Stamina Cost], BD281)</f>
        <v>3</v>
      </c>
      <c r="BG281">
        <f t="shared" ca="1" si="181"/>
        <v>1</v>
      </c>
      <c r="BH281">
        <f t="shared" ca="1" si="182"/>
        <v>3</v>
      </c>
      <c r="BI281">
        <f t="shared" ca="1" si="183"/>
        <v>3</v>
      </c>
      <c r="BJ281">
        <f t="shared" ca="1" si="184"/>
        <v>2</v>
      </c>
      <c r="BK281">
        <f t="shared" ca="1" si="185"/>
        <v>2</v>
      </c>
      <c r="BL281" s="18" cm="1">
        <f t="array" aca="1" ref="BL281" ca="1">INDEX(Abilities[Element ID], $BK281)</f>
        <v>1</v>
      </c>
      <c r="BM281" s="18" cm="1">
        <f t="array" aca="1" ref="BM281" ca="1">INDEX(Abilities[Stamina Cost], $BK281)</f>
        <v>3</v>
      </c>
      <c r="BN281" s="18" cm="1">
        <f t="array" aca="1" ref="BN281" ca="1">INDEX(Abilities[Min Damage], $BK281)</f>
        <v>8</v>
      </c>
      <c r="BO281" s="18" cm="1">
        <f t="array" aca="1" ref="BO281" ca="1">INDEX(Abilities[Max Damage], $BK281)</f>
        <v>13</v>
      </c>
      <c r="BP281" s="14">
        <f t="shared" ca="1" si="186"/>
        <v>7.4185259144726219</v>
      </c>
      <c r="BQ281" t="str" cm="1">
        <f t="array" aca="1" ref="BQ281" ca="1">INDEX(Abilities[Special Effect], BK281)</f>
        <v>Sunder</v>
      </c>
      <c r="BR281" t="b" cm="1">
        <f t="array" aca="1" ref="BR281" ca="1">RAND() &lt;INDEX(Abilities[Effect Chance], BK281)*AZ281/100</f>
        <v>0</v>
      </c>
      <c r="BS281" t="str">
        <f t="shared" ca="1" si="187"/>
        <v/>
      </c>
      <c r="BT281" s="14">
        <f t="shared" ca="1" si="188"/>
        <v>7.4185259144726219</v>
      </c>
      <c r="BU281" t="b">
        <f t="shared" ca="1" si="189"/>
        <v>0</v>
      </c>
      <c r="BV281" t="b">
        <f ca="1">AND(BU281, AS281=COUNTA(Parties[Opponent Party]))</f>
        <v>0</v>
      </c>
      <c r="BW281" s="14" cm="1">
        <f t="array" aca="1" ref="BW281" ca="1">INDEX(ElementMultiplier, AA281, BA281)*100/AY281</f>
        <v>0.97402597402597402</v>
      </c>
      <c r="BX281" s="18">
        <f t="shared" ca="1" si="163"/>
        <v>25</v>
      </c>
      <c r="BY281" s="18">
        <f t="shared" ca="1" si="164"/>
        <v>101</v>
      </c>
      <c r="BZ281" s="18">
        <f t="shared" ca="1" si="190"/>
        <v>123</v>
      </c>
      <c r="CA281" s="18">
        <f t="shared" ca="1" si="191"/>
        <v>70</v>
      </c>
      <c r="CB281" s="18">
        <f t="shared" ca="1" si="192"/>
        <v>154</v>
      </c>
      <c r="CC281" s="18">
        <f t="shared" ca="1" si="193"/>
        <v>100</v>
      </c>
      <c r="CD281" t="str">
        <f t="shared" ca="1" si="194"/>
        <v/>
      </c>
    </row>
    <row r="282" spans="8:82" x14ac:dyDescent="0.25">
      <c r="H282">
        <f t="shared" ca="1" si="166"/>
        <v>1</v>
      </c>
      <c r="I282" cm="1">
        <f t="array" aca="1" ref="I282" ca="1">IF(H282=H281, I281, INDEX(Parties[Player ID], H282))</f>
        <v>5</v>
      </c>
      <c r="J282" t="str" cm="1">
        <f t="array" aca="1" ref="J282" ca="1">IF(I282=I281,J281, INDEX(Monsters[Name], I282))</f>
        <v>Gunome</v>
      </c>
      <c r="K282" cm="1">
        <f t="array" aca="1" ref="K282" ca="1">IF(AND($H282=$H281, CD281=""), AN281, INDEX(Monsters[Health], $I282))</f>
        <v>62.5</v>
      </c>
      <c r="L282" cm="1">
        <f t="array" aca="1" ref="L282" ca="1">IF(AND($H282=$H281, $CD281=""), AO281, INDEX(Monsters[Stamina], $I282))</f>
        <v>76</v>
      </c>
      <c r="M282" s="18" cm="1">
        <f t="array" aca="1" ref="M282" ca="1">IF(AND($H282=$H281, $CD281=""), AP281, INDEX(Monsters[Attack], $I282))</f>
        <v>200</v>
      </c>
      <c r="N282" s="18" cm="1">
        <f t="array" aca="1" ref="N282" ca="1">IF(AND($H282=$H281, $CD281=""), AQ281, INDEX(Monsters[Defense], $I282))</f>
        <v>125</v>
      </c>
      <c r="O282" s="18" cm="1">
        <f t="array" aca="1" ref="O282" ca="1">IF(AND($H282=$H281, $CD281=""), AR281, INDEX(Monsters[Luck], $I282))</f>
        <v>110</v>
      </c>
      <c r="P282" cm="1">
        <f t="array" aca="1" ref="P282" ca="1">IF(I282=I281, P281, MATCH(INDEX(Monsters[Element], I282), Elements, 0))</f>
        <v>5</v>
      </c>
      <c r="Q282" s="4" cm="1">
        <f t="array" aca="1" ref="Q282" ca="1">INDEX(Monsters[Chance to Use 2], I282)</f>
        <v>0.4</v>
      </c>
      <c r="R282" cm="1">
        <f t="array" aca="1" ref="R282" ca="1">INDEX(Monsters[Ability 1 ID], I282)</f>
        <v>9</v>
      </c>
      <c r="S282" cm="1">
        <f t="array" aca="1" ref="S282" ca="1">INDEX(Monsters[Ability 2 ID], I282)</f>
        <v>10</v>
      </c>
      <c r="T282" cm="1">
        <f t="array" aca="1" ref="T282" ca="1">INDEX(Abilities[Stamina Cost], R282)</f>
        <v>5</v>
      </c>
      <c r="U282" cm="1">
        <f t="array" aca="1" ref="U282" ca="1">INDEX(Abilities[Stamina Cost], S282)</f>
        <v>12</v>
      </c>
      <c r="V282">
        <f t="shared" ca="1" si="167"/>
        <v>1</v>
      </c>
      <c r="W282">
        <f t="shared" ca="1" si="168"/>
        <v>5</v>
      </c>
      <c r="X282">
        <f t="shared" ca="1" si="169"/>
        <v>12</v>
      </c>
      <c r="Y282">
        <f t="shared" ca="1" si="170"/>
        <v>1</v>
      </c>
      <c r="Z282">
        <f t="shared" ca="1" si="171"/>
        <v>9</v>
      </c>
      <c r="AA282" s="18" cm="1">
        <f t="array" aca="1" ref="AA282" ca="1">INDEX(Abilities[Element ID], $Z282)</f>
        <v>5</v>
      </c>
      <c r="AB282" s="18" cm="1">
        <f t="array" aca="1" ref="AB282" ca="1">INDEX(Abilities[Stamina Cost], $Z282)</f>
        <v>5</v>
      </c>
      <c r="AC282" s="18" cm="1">
        <f t="array" aca="1" ref="AC282" ca="1">INDEX(Abilities[Min Damage], $Z282)</f>
        <v>11</v>
      </c>
      <c r="AD282" s="18" cm="1">
        <f t="array" aca="1" ref="AD282" ca="1">INDEX(Abilities[Max Damage], $Z282)</f>
        <v>16</v>
      </c>
      <c r="AE282" s="14">
        <f t="shared" ca="1" si="172"/>
        <v>28.520074422564811</v>
      </c>
      <c r="AF282" t="str" cm="1">
        <f t="array" aca="1" ref="AF282" ca="1">INDEX(Abilities[Special Effect], Z282)</f>
        <v>Vampire</v>
      </c>
      <c r="AG282" t="b" cm="1">
        <f t="array" aca="1" ref="AG282" ca="1">RAND() &lt;INDEX(Abilities[Effect Chance], Z282)*O282/100</f>
        <v>1</v>
      </c>
      <c r="AH282" t="str">
        <f t="shared" ca="1" si="173"/>
        <v>Vampire</v>
      </c>
      <c r="AI282" s="14">
        <f t="shared" ca="1" si="174"/>
        <v>28.520074422564811</v>
      </c>
      <c r="AJ282" t="b">
        <f t="shared" ca="1" si="175"/>
        <v>0</v>
      </c>
      <c r="AK282" t="b">
        <f ca="1">AND(AJ282, H282=COUNTA(Parties[Player Party]))</f>
        <v>0</v>
      </c>
      <c r="AL282" s="14" cm="1">
        <f t="array" aca="1" ref="AL282" ca="1">INDEX(ElementMultiplier, BL282, P282)*100/N282</f>
        <v>1</v>
      </c>
      <c r="AM282" s="14">
        <f t="shared" ca="1" si="162"/>
        <v>4</v>
      </c>
      <c r="AN282" s="18">
        <f t="shared" ca="1" si="165"/>
        <v>72.5</v>
      </c>
      <c r="AO282" s="18">
        <f t="shared" ca="1" si="176"/>
        <v>71</v>
      </c>
      <c r="AP282" s="18">
        <f t="shared" ca="1" si="177"/>
        <v>200</v>
      </c>
      <c r="AQ282" s="18">
        <f t="shared" ca="1" si="178"/>
        <v>125</v>
      </c>
      <c r="AR282" s="18">
        <f t="shared" ca="1" si="179"/>
        <v>110</v>
      </c>
      <c r="AS282">
        <f t="shared" ca="1" si="180"/>
        <v>1</v>
      </c>
      <c r="AT282" cm="1">
        <f t="array" aca="1" ref="AT282" ca="1">IF(AS282=AS281, AT281, INDEX(Parties[Opponent ID], AS282))</f>
        <v>12</v>
      </c>
      <c r="AU282" t="str" cm="1">
        <f t="array" aca="1" ref="AU282" ca="1">IF(AT282=AT281,AU281, INDEX(Monsters[Name], AT282))</f>
        <v>Gmooose</v>
      </c>
      <c r="AV282" cm="1">
        <f t="array" aca="1" ref="AV282" ca="1">IF(AND($AS282=$AS281, $CD281=""), BY281, INDEX(Monsters[Health], $AT282))</f>
        <v>101</v>
      </c>
      <c r="AW282" cm="1">
        <f t="array" aca="1" ref="AW282" ca="1">IF(AND($AS282=$AS281, $CD281=""), BZ281, INDEX(Monsters[Stamina], $AT282))</f>
        <v>123</v>
      </c>
      <c r="AX282" s="18" cm="1">
        <f t="array" aca="1" ref="AX282" ca="1">IF(AND($AS282=$AS281, $CD281=""), CA281, INDEX(Monsters[Attack], $AT282))</f>
        <v>70</v>
      </c>
      <c r="AY282" s="18" cm="1">
        <f t="array" aca="1" ref="AY282" ca="1">IF(AND($AS282=$AS281, $CD281=""), CB281, INDEX(Monsters[Defense], $AT282))</f>
        <v>154</v>
      </c>
      <c r="AZ282" s="18" cm="1">
        <f t="array" aca="1" ref="AZ282" ca="1">IF(AND($AS282=$AS281, $CD281=""), CC281, INDEX(Monsters[Luck], $AT282))</f>
        <v>100</v>
      </c>
      <c r="BA282" cm="1">
        <f t="array" aca="1" ref="BA282" ca="1">IF(AT282=AT281, BA281, MATCH(INDEX(Monsters[Element], AT282), Elements, 0))</f>
        <v>4</v>
      </c>
      <c r="BB282" s="4" cm="1">
        <f t="array" aca="1" ref="BB282" ca="1">INDEX(Monsters[Chance to Use 2], AT282)</f>
        <v>0.19999999999999996</v>
      </c>
      <c r="BC282" cm="1">
        <f t="array" aca="1" ref="BC282" ca="1">INDEX(Monsters[Ability 1 ID], AT282)</f>
        <v>3</v>
      </c>
      <c r="BD282" cm="1">
        <f t="array" aca="1" ref="BD282" ca="1">INDEX(Monsters[Ability 2 ID], AT282)</f>
        <v>2</v>
      </c>
      <c r="BE282" cm="1">
        <f t="array" aca="1" ref="BE282" ca="1">INDEX(Abilities[Stamina Cost], BC282)</f>
        <v>3</v>
      </c>
      <c r="BF282" cm="1">
        <f t="array" aca="1" ref="BF282" ca="1">INDEX(Abilities[Stamina Cost], BD282)</f>
        <v>3</v>
      </c>
      <c r="BG282">
        <f t="shared" ca="1" si="181"/>
        <v>1</v>
      </c>
      <c r="BH282">
        <f t="shared" ca="1" si="182"/>
        <v>3</v>
      </c>
      <c r="BI282">
        <f t="shared" ca="1" si="183"/>
        <v>3</v>
      </c>
      <c r="BJ282">
        <f t="shared" ca="1" si="184"/>
        <v>1</v>
      </c>
      <c r="BK282">
        <f t="shared" ca="1" si="185"/>
        <v>3</v>
      </c>
      <c r="BL282" s="18" cm="1">
        <f t="array" aca="1" ref="BL282" ca="1">INDEX(Abilities[Element ID], $BK282)</f>
        <v>4</v>
      </c>
      <c r="BM282" s="18" cm="1">
        <f t="array" aca="1" ref="BM282" ca="1">INDEX(Abilities[Stamina Cost], $BK282)</f>
        <v>3</v>
      </c>
      <c r="BN282" s="18" cm="1">
        <f t="array" aca="1" ref="BN282" ca="1">INDEX(Abilities[Min Damage], $BK282)</f>
        <v>4</v>
      </c>
      <c r="BO282" s="18" cm="1">
        <f t="array" aca="1" ref="BO282" ca="1">INDEX(Abilities[Max Damage], $BK282)</f>
        <v>8</v>
      </c>
      <c r="BP282" s="14">
        <f t="shared" ca="1" si="186"/>
        <v>3.7668731255851249</v>
      </c>
      <c r="BQ282" t="str" cm="1">
        <f t="array" aca="1" ref="BQ282" ca="1">INDEX(Abilities[Special Effect], BK282)</f>
        <v>Fortify</v>
      </c>
      <c r="BR282" t="b" cm="1">
        <f t="array" aca="1" ref="BR282" ca="1">RAND() &lt;INDEX(Abilities[Effect Chance], BK282)*AZ282/100</f>
        <v>1</v>
      </c>
      <c r="BS282" t="str">
        <f t="shared" ca="1" si="187"/>
        <v>Fortify</v>
      </c>
      <c r="BT282" s="14">
        <f t="shared" ca="1" si="188"/>
        <v>3.7668731255851249</v>
      </c>
      <c r="BU282" t="b">
        <f t="shared" ca="1" si="189"/>
        <v>0</v>
      </c>
      <c r="BV282" t="b">
        <f ca="1">AND(BU282, AS282=COUNTA(Parties[Opponent Party]))</f>
        <v>0</v>
      </c>
      <c r="BW282" s="14" cm="1">
        <f t="array" aca="1" ref="BW282" ca="1">INDEX(ElementMultiplier, AA282, BA282)*100/AY282</f>
        <v>0.97402597402597402</v>
      </c>
      <c r="BX282" s="18">
        <f t="shared" ca="1" si="163"/>
        <v>28</v>
      </c>
      <c r="BY282" s="18">
        <f t="shared" ca="1" si="164"/>
        <v>73</v>
      </c>
      <c r="BZ282" s="18">
        <f t="shared" ca="1" si="190"/>
        <v>120</v>
      </c>
      <c r="CA282" s="18">
        <f t="shared" ca="1" si="191"/>
        <v>70</v>
      </c>
      <c r="CB282" s="18">
        <f t="shared" ca="1" si="192"/>
        <v>169</v>
      </c>
      <c r="CC282" s="18">
        <f t="shared" ca="1" si="193"/>
        <v>100</v>
      </c>
      <c r="CD282" t="str">
        <f t="shared" ca="1" si="194"/>
        <v/>
      </c>
    </row>
    <row r="283" spans="8:82" x14ac:dyDescent="0.25">
      <c r="H283">
        <f t="shared" ca="1" si="166"/>
        <v>1</v>
      </c>
      <c r="I283" cm="1">
        <f t="array" aca="1" ref="I283" ca="1">IF(H283=H282, I282, INDEX(Parties[Player ID], H283))</f>
        <v>5</v>
      </c>
      <c r="J283" t="str" cm="1">
        <f t="array" aca="1" ref="J283" ca="1">IF(I283=I282,J282, INDEX(Monsters[Name], I283))</f>
        <v>Gunome</v>
      </c>
      <c r="K283" cm="1">
        <f t="array" aca="1" ref="K283" ca="1">IF(AND($H283=$H282, CD282=""), AN282, INDEX(Monsters[Health], $I283))</f>
        <v>72.5</v>
      </c>
      <c r="L283" cm="1">
        <f t="array" aca="1" ref="L283" ca="1">IF(AND($H283=$H282, $CD282=""), AO282, INDEX(Monsters[Stamina], $I283))</f>
        <v>71</v>
      </c>
      <c r="M283" s="18" cm="1">
        <f t="array" aca="1" ref="M283" ca="1">IF(AND($H283=$H282, $CD282=""), AP282, INDEX(Monsters[Attack], $I283))</f>
        <v>200</v>
      </c>
      <c r="N283" s="18" cm="1">
        <f t="array" aca="1" ref="N283" ca="1">IF(AND($H283=$H282, $CD282=""), AQ282, INDEX(Monsters[Defense], $I283))</f>
        <v>125</v>
      </c>
      <c r="O283" s="18" cm="1">
        <f t="array" aca="1" ref="O283" ca="1">IF(AND($H283=$H282, $CD282=""), AR282, INDEX(Monsters[Luck], $I283))</f>
        <v>110</v>
      </c>
      <c r="P283" cm="1">
        <f t="array" aca="1" ref="P283" ca="1">IF(I283=I282, P282, MATCH(INDEX(Monsters[Element], I283), Elements, 0))</f>
        <v>5</v>
      </c>
      <c r="Q283" s="4" cm="1">
        <f t="array" aca="1" ref="Q283" ca="1">INDEX(Monsters[Chance to Use 2], I283)</f>
        <v>0.4</v>
      </c>
      <c r="R283" cm="1">
        <f t="array" aca="1" ref="R283" ca="1">INDEX(Monsters[Ability 1 ID], I283)</f>
        <v>9</v>
      </c>
      <c r="S283" cm="1">
        <f t="array" aca="1" ref="S283" ca="1">INDEX(Monsters[Ability 2 ID], I283)</f>
        <v>10</v>
      </c>
      <c r="T283" cm="1">
        <f t="array" aca="1" ref="T283" ca="1">INDEX(Abilities[Stamina Cost], R283)</f>
        <v>5</v>
      </c>
      <c r="U283" cm="1">
        <f t="array" aca="1" ref="U283" ca="1">INDEX(Abilities[Stamina Cost], S283)</f>
        <v>12</v>
      </c>
      <c r="V283">
        <f t="shared" ca="1" si="167"/>
        <v>1</v>
      </c>
      <c r="W283">
        <f t="shared" ca="1" si="168"/>
        <v>5</v>
      </c>
      <c r="X283">
        <f t="shared" ca="1" si="169"/>
        <v>12</v>
      </c>
      <c r="Y283">
        <f t="shared" ca="1" si="170"/>
        <v>2</v>
      </c>
      <c r="Z283">
        <f t="shared" ca="1" si="171"/>
        <v>10</v>
      </c>
      <c r="AA283" s="18" cm="1">
        <f t="array" aca="1" ref="AA283" ca="1">INDEX(Abilities[Element ID], $Z283)</f>
        <v>5</v>
      </c>
      <c r="AB283" s="18" cm="1">
        <f t="array" aca="1" ref="AB283" ca="1">INDEX(Abilities[Stamina Cost], $Z283)</f>
        <v>12</v>
      </c>
      <c r="AC283" s="18" cm="1">
        <f t="array" aca="1" ref="AC283" ca="1">INDEX(Abilities[Min Damage], $Z283)</f>
        <v>4</v>
      </c>
      <c r="AD283" s="18" cm="1">
        <f t="array" aca="1" ref="AD283" ca="1">INDEX(Abilities[Max Damage], $Z283)</f>
        <v>10</v>
      </c>
      <c r="AE283" s="14">
        <f t="shared" ca="1" si="172"/>
        <v>11.61006425965936</v>
      </c>
      <c r="AF283" t="str" cm="1">
        <f t="array" aca="1" ref="AF283" ca="1">INDEX(Abilities[Special Effect], Z283)</f>
        <v>Focus</v>
      </c>
      <c r="AG283" t="b" cm="1">
        <f t="array" aca="1" ref="AG283" ca="1">RAND() &lt;INDEX(Abilities[Effect Chance], Z283)*O283/100</f>
        <v>0</v>
      </c>
      <c r="AH283" t="str">
        <f t="shared" ca="1" si="173"/>
        <v/>
      </c>
      <c r="AI283" s="14">
        <f t="shared" ca="1" si="174"/>
        <v>11.61006425965936</v>
      </c>
      <c r="AJ283" t="b">
        <f t="shared" ca="1" si="175"/>
        <v>0</v>
      </c>
      <c r="AK283" t="b">
        <f ca="1">AND(AJ283, H283=COUNTA(Parties[Player Party]))</f>
        <v>0</v>
      </c>
      <c r="AL283" s="14" cm="1">
        <f t="array" aca="1" ref="AL283" ca="1">INDEX(ElementMultiplier, BL283, P283)*100/N283</f>
        <v>1</v>
      </c>
      <c r="AM283" s="14">
        <f t="shared" ca="1" si="162"/>
        <v>4</v>
      </c>
      <c r="AN283" s="18">
        <f t="shared" ca="1" si="165"/>
        <v>68.5</v>
      </c>
      <c r="AO283" s="18">
        <f t="shared" ca="1" si="176"/>
        <v>59</v>
      </c>
      <c r="AP283" s="18">
        <f t="shared" ca="1" si="177"/>
        <v>200</v>
      </c>
      <c r="AQ283" s="18">
        <f t="shared" ca="1" si="178"/>
        <v>125</v>
      </c>
      <c r="AR283" s="18">
        <f t="shared" ca="1" si="179"/>
        <v>110</v>
      </c>
      <c r="AS283">
        <f t="shared" ca="1" si="180"/>
        <v>1</v>
      </c>
      <c r="AT283" cm="1">
        <f t="array" aca="1" ref="AT283" ca="1">IF(AS283=AS282, AT282, INDEX(Parties[Opponent ID], AS283))</f>
        <v>12</v>
      </c>
      <c r="AU283" t="str" cm="1">
        <f t="array" aca="1" ref="AU283" ca="1">IF(AT283=AT282,AU282, INDEX(Monsters[Name], AT283))</f>
        <v>Gmooose</v>
      </c>
      <c r="AV283" cm="1">
        <f t="array" aca="1" ref="AV283" ca="1">IF(AND($AS283=$AS282, $CD282=""), BY282, INDEX(Monsters[Health], $AT283))</f>
        <v>73</v>
      </c>
      <c r="AW283" cm="1">
        <f t="array" aca="1" ref="AW283" ca="1">IF(AND($AS283=$AS282, $CD282=""), BZ282, INDEX(Monsters[Stamina], $AT283))</f>
        <v>120</v>
      </c>
      <c r="AX283" s="18" cm="1">
        <f t="array" aca="1" ref="AX283" ca="1">IF(AND($AS283=$AS282, $CD282=""), CA282, INDEX(Monsters[Attack], $AT283))</f>
        <v>70</v>
      </c>
      <c r="AY283" s="18" cm="1">
        <f t="array" aca="1" ref="AY283" ca="1">IF(AND($AS283=$AS282, $CD282=""), CB282, INDEX(Monsters[Defense], $AT283))</f>
        <v>169</v>
      </c>
      <c r="AZ283" s="18" cm="1">
        <f t="array" aca="1" ref="AZ283" ca="1">IF(AND($AS283=$AS282, $CD282=""), CC282, INDEX(Monsters[Luck], $AT283))</f>
        <v>100</v>
      </c>
      <c r="BA283" cm="1">
        <f t="array" aca="1" ref="BA283" ca="1">IF(AT283=AT282, BA282, MATCH(INDEX(Monsters[Element], AT283), Elements, 0))</f>
        <v>4</v>
      </c>
      <c r="BB283" s="4" cm="1">
        <f t="array" aca="1" ref="BB283" ca="1">INDEX(Monsters[Chance to Use 2], AT283)</f>
        <v>0.19999999999999996</v>
      </c>
      <c r="BC283" cm="1">
        <f t="array" aca="1" ref="BC283" ca="1">INDEX(Monsters[Ability 1 ID], AT283)</f>
        <v>3</v>
      </c>
      <c r="BD283" cm="1">
        <f t="array" aca="1" ref="BD283" ca="1">INDEX(Monsters[Ability 2 ID], AT283)</f>
        <v>2</v>
      </c>
      <c r="BE283" cm="1">
        <f t="array" aca="1" ref="BE283" ca="1">INDEX(Abilities[Stamina Cost], BC283)</f>
        <v>3</v>
      </c>
      <c r="BF283" cm="1">
        <f t="array" aca="1" ref="BF283" ca="1">INDEX(Abilities[Stamina Cost], BD283)</f>
        <v>3</v>
      </c>
      <c r="BG283">
        <f t="shared" ca="1" si="181"/>
        <v>1</v>
      </c>
      <c r="BH283">
        <f t="shared" ca="1" si="182"/>
        <v>3</v>
      </c>
      <c r="BI283">
        <f t="shared" ca="1" si="183"/>
        <v>3</v>
      </c>
      <c r="BJ283">
        <f t="shared" ca="1" si="184"/>
        <v>1</v>
      </c>
      <c r="BK283">
        <f t="shared" ca="1" si="185"/>
        <v>3</v>
      </c>
      <c r="BL283" s="18" cm="1">
        <f t="array" aca="1" ref="BL283" ca="1">INDEX(Abilities[Element ID], $BK283)</f>
        <v>4</v>
      </c>
      <c r="BM283" s="18" cm="1">
        <f t="array" aca="1" ref="BM283" ca="1">INDEX(Abilities[Stamina Cost], $BK283)</f>
        <v>3</v>
      </c>
      <c r="BN283" s="18" cm="1">
        <f t="array" aca="1" ref="BN283" ca="1">INDEX(Abilities[Min Damage], $BK283)</f>
        <v>4</v>
      </c>
      <c r="BO283" s="18" cm="1">
        <f t="array" aca="1" ref="BO283" ca="1">INDEX(Abilities[Max Damage], $BK283)</f>
        <v>8</v>
      </c>
      <c r="BP283" s="14">
        <f t="shared" ca="1" si="186"/>
        <v>3.5579102572906476</v>
      </c>
      <c r="BQ283" t="str" cm="1">
        <f t="array" aca="1" ref="BQ283" ca="1">INDEX(Abilities[Special Effect], BK283)</f>
        <v>Fortify</v>
      </c>
      <c r="BR283" t="b" cm="1">
        <f t="array" aca="1" ref="BR283" ca="1">RAND() &lt;INDEX(Abilities[Effect Chance], BK283)*AZ283/100</f>
        <v>1</v>
      </c>
      <c r="BS283" t="str">
        <f t="shared" ca="1" si="187"/>
        <v>Fortify</v>
      </c>
      <c r="BT283" s="14">
        <f t="shared" ca="1" si="188"/>
        <v>3.5579102572906476</v>
      </c>
      <c r="BU283" t="b">
        <f t="shared" ca="1" si="189"/>
        <v>0</v>
      </c>
      <c r="BV283" t="b">
        <f ca="1">AND(BU283, AS283=COUNTA(Parties[Opponent Party]))</f>
        <v>0</v>
      </c>
      <c r="BW283" s="14" cm="1">
        <f t="array" aca="1" ref="BW283" ca="1">INDEX(ElementMultiplier, AA283, BA283)*100/AY283</f>
        <v>0.8875739644970414</v>
      </c>
      <c r="BX283" s="18">
        <f t="shared" ca="1" si="163"/>
        <v>10</v>
      </c>
      <c r="BY283" s="18">
        <f t="shared" ca="1" si="164"/>
        <v>63</v>
      </c>
      <c r="BZ283" s="18">
        <f t="shared" ca="1" si="190"/>
        <v>117</v>
      </c>
      <c r="CA283" s="18">
        <f t="shared" ca="1" si="191"/>
        <v>70</v>
      </c>
      <c r="CB283" s="18">
        <f t="shared" ca="1" si="192"/>
        <v>186</v>
      </c>
      <c r="CC283" s="18">
        <f t="shared" ca="1" si="193"/>
        <v>100</v>
      </c>
      <c r="CD283" t="str">
        <f t="shared" ca="1" si="194"/>
        <v/>
      </c>
    </row>
    <row r="284" spans="8:82" x14ac:dyDescent="0.25">
      <c r="H284">
        <f t="shared" ca="1" si="166"/>
        <v>1</v>
      </c>
      <c r="I284" cm="1">
        <f t="array" aca="1" ref="I284" ca="1">IF(H284=H283, I283, INDEX(Parties[Player ID], H284))</f>
        <v>5</v>
      </c>
      <c r="J284" t="str" cm="1">
        <f t="array" aca="1" ref="J284" ca="1">IF(I284=I283,J283, INDEX(Monsters[Name], I284))</f>
        <v>Gunome</v>
      </c>
      <c r="K284" cm="1">
        <f t="array" aca="1" ref="K284" ca="1">IF(AND($H284=$H283, CD283=""), AN283, INDEX(Monsters[Health], $I284))</f>
        <v>68.5</v>
      </c>
      <c r="L284" cm="1">
        <f t="array" aca="1" ref="L284" ca="1">IF(AND($H284=$H283, $CD283=""), AO283, INDEX(Monsters[Stamina], $I284))</f>
        <v>59</v>
      </c>
      <c r="M284" s="18" cm="1">
        <f t="array" aca="1" ref="M284" ca="1">IF(AND($H284=$H283, $CD283=""), AP283, INDEX(Monsters[Attack], $I284))</f>
        <v>200</v>
      </c>
      <c r="N284" s="18" cm="1">
        <f t="array" aca="1" ref="N284" ca="1">IF(AND($H284=$H283, $CD283=""), AQ283, INDEX(Monsters[Defense], $I284))</f>
        <v>125</v>
      </c>
      <c r="O284" s="18" cm="1">
        <f t="array" aca="1" ref="O284" ca="1">IF(AND($H284=$H283, $CD283=""), AR283, INDEX(Monsters[Luck], $I284))</f>
        <v>110</v>
      </c>
      <c r="P284" cm="1">
        <f t="array" aca="1" ref="P284" ca="1">IF(I284=I283, P283, MATCH(INDEX(Monsters[Element], I284), Elements, 0))</f>
        <v>5</v>
      </c>
      <c r="Q284" s="4" cm="1">
        <f t="array" aca="1" ref="Q284" ca="1">INDEX(Monsters[Chance to Use 2], I284)</f>
        <v>0.4</v>
      </c>
      <c r="R284" cm="1">
        <f t="array" aca="1" ref="R284" ca="1">INDEX(Monsters[Ability 1 ID], I284)</f>
        <v>9</v>
      </c>
      <c r="S284" cm="1">
        <f t="array" aca="1" ref="S284" ca="1">INDEX(Monsters[Ability 2 ID], I284)</f>
        <v>10</v>
      </c>
      <c r="T284" cm="1">
        <f t="array" aca="1" ref="T284" ca="1">INDEX(Abilities[Stamina Cost], R284)</f>
        <v>5</v>
      </c>
      <c r="U284" cm="1">
        <f t="array" aca="1" ref="U284" ca="1">INDEX(Abilities[Stamina Cost], S284)</f>
        <v>12</v>
      </c>
      <c r="V284">
        <f t="shared" ca="1" si="167"/>
        <v>1</v>
      </c>
      <c r="W284">
        <f t="shared" ca="1" si="168"/>
        <v>5</v>
      </c>
      <c r="X284">
        <f t="shared" ca="1" si="169"/>
        <v>12</v>
      </c>
      <c r="Y284">
        <f t="shared" ca="1" si="170"/>
        <v>2</v>
      </c>
      <c r="Z284">
        <f t="shared" ca="1" si="171"/>
        <v>10</v>
      </c>
      <c r="AA284" s="18" cm="1">
        <f t="array" aca="1" ref="AA284" ca="1">INDEX(Abilities[Element ID], $Z284)</f>
        <v>5</v>
      </c>
      <c r="AB284" s="18" cm="1">
        <f t="array" aca="1" ref="AB284" ca="1">INDEX(Abilities[Stamina Cost], $Z284)</f>
        <v>12</v>
      </c>
      <c r="AC284" s="18" cm="1">
        <f t="array" aca="1" ref="AC284" ca="1">INDEX(Abilities[Min Damage], $Z284)</f>
        <v>4</v>
      </c>
      <c r="AD284" s="18" cm="1">
        <f t="array" aca="1" ref="AD284" ca="1">INDEX(Abilities[Max Damage], $Z284)</f>
        <v>10</v>
      </c>
      <c r="AE284" s="14">
        <f t="shared" ca="1" si="172"/>
        <v>13.699865785200831</v>
      </c>
      <c r="AF284" t="str" cm="1">
        <f t="array" aca="1" ref="AF284" ca="1">INDEX(Abilities[Special Effect], Z284)</f>
        <v>Focus</v>
      </c>
      <c r="AG284" t="b" cm="1">
        <f t="array" aca="1" ref="AG284" ca="1">RAND() &lt;INDEX(Abilities[Effect Chance], Z284)*O284/100</f>
        <v>1</v>
      </c>
      <c r="AH284" t="str">
        <f t="shared" ca="1" si="173"/>
        <v>Focus</v>
      </c>
      <c r="AI284" s="14">
        <f t="shared" ca="1" si="174"/>
        <v>13.699865785200831</v>
      </c>
      <c r="AJ284" t="b">
        <f t="shared" ca="1" si="175"/>
        <v>0</v>
      </c>
      <c r="AK284" t="b">
        <f ca="1">AND(AJ284, H284=COUNTA(Parties[Player Party]))</f>
        <v>0</v>
      </c>
      <c r="AL284" s="14" cm="1">
        <f t="array" aca="1" ref="AL284" ca="1">INDEX(ElementMultiplier, BL284, P284)*100/N284</f>
        <v>1</v>
      </c>
      <c r="AM284" s="14">
        <f t="shared" ca="1" si="162"/>
        <v>5</v>
      </c>
      <c r="AN284" s="18">
        <f t="shared" ca="1" si="165"/>
        <v>63.5</v>
      </c>
      <c r="AO284" s="18">
        <f t="shared" ca="1" si="176"/>
        <v>47</v>
      </c>
      <c r="AP284" s="18">
        <f t="shared" ca="1" si="177"/>
        <v>220</v>
      </c>
      <c r="AQ284" s="18">
        <f t="shared" ca="1" si="178"/>
        <v>125</v>
      </c>
      <c r="AR284" s="18">
        <f t="shared" ca="1" si="179"/>
        <v>110</v>
      </c>
      <c r="AS284">
        <f t="shared" ca="1" si="180"/>
        <v>1</v>
      </c>
      <c r="AT284" cm="1">
        <f t="array" aca="1" ref="AT284" ca="1">IF(AS284=AS283, AT283, INDEX(Parties[Opponent ID], AS284))</f>
        <v>12</v>
      </c>
      <c r="AU284" t="str" cm="1">
        <f t="array" aca="1" ref="AU284" ca="1">IF(AT284=AT283,AU283, INDEX(Monsters[Name], AT284))</f>
        <v>Gmooose</v>
      </c>
      <c r="AV284" cm="1">
        <f t="array" aca="1" ref="AV284" ca="1">IF(AND($AS284=$AS283, $CD283=""), BY283, INDEX(Monsters[Health], $AT284))</f>
        <v>63</v>
      </c>
      <c r="AW284" cm="1">
        <f t="array" aca="1" ref="AW284" ca="1">IF(AND($AS284=$AS283, $CD283=""), BZ283, INDEX(Monsters[Stamina], $AT284))</f>
        <v>117</v>
      </c>
      <c r="AX284" s="18" cm="1">
        <f t="array" aca="1" ref="AX284" ca="1">IF(AND($AS284=$AS283, $CD283=""), CA283, INDEX(Monsters[Attack], $AT284))</f>
        <v>70</v>
      </c>
      <c r="AY284" s="18" cm="1">
        <f t="array" aca="1" ref="AY284" ca="1">IF(AND($AS284=$AS283, $CD283=""), CB283, INDEX(Monsters[Defense], $AT284))</f>
        <v>186</v>
      </c>
      <c r="AZ284" s="18" cm="1">
        <f t="array" aca="1" ref="AZ284" ca="1">IF(AND($AS284=$AS283, $CD283=""), CC283, INDEX(Monsters[Luck], $AT284))</f>
        <v>100</v>
      </c>
      <c r="BA284" cm="1">
        <f t="array" aca="1" ref="BA284" ca="1">IF(AT284=AT283, BA283, MATCH(INDEX(Monsters[Element], AT284), Elements, 0))</f>
        <v>4</v>
      </c>
      <c r="BB284" s="4" cm="1">
        <f t="array" aca="1" ref="BB284" ca="1">INDEX(Monsters[Chance to Use 2], AT284)</f>
        <v>0.19999999999999996</v>
      </c>
      <c r="BC284" cm="1">
        <f t="array" aca="1" ref="BC284" ca="1">INDEX(Monsters[Ability 1 ID], AT284)</f>
        <v>3</v>
      </c>
      <c r="BD284" cm="1">
        <f t="array" aca="1" ref="BD284" ca="1">INDEX(Monsters[Ability 2 ID], AT284)</f>
        <v>2</v>
      </c>
      <c r="BE284" cm="1">
        <f t="array" aca="1" ref="BE284" ca="1">INDEX(Abilities[Stamina Cost], BC284)</f>
        <v>3</v>
      </c>
      <c r="BF284" cm="1">
        <f t="array" aca="1" ref="BF284" ca="1">INDEX(Abilities[Stamina Cost], BD284)</f>
        <v>3</v>
      </c>
      <c r="BG284">
        <f t="shared" ca="1" si="181"/>
        <v>1</v>
      </c>
      <c r="BH284">
        <f t="shared" ca="1" si="182"/>
        <v>3</v>
      </c>
      <c r="BI284">
        <f t="shared" ca="1" si="183"/>
        <v>3</v>
      </c>
      <c r="BJ284">
        <f t="shared" ca="1" si="184"/>
        <v>1</v>
      </c>
      <c r="BK284">
        <f t="shared" ca="1" si="185"/>
        <v>3</v>
      </c>
      <c r="BL284" s="18" cm="1">
        <f t="array" aca="1" ref="BL284" ca="1">INDEX(Abilities[Element ID], $BK284)</f>
        <v>4</v>
      </c>
      <c r="BM284" s="18" cm="1">
        <f t="array" aca="1" ref="BM284" ca="1">INDEX(Abilities[Stamina Cost], $BK284)</f>
        <v>3</v>
      </c>
      <c r="BN284" s="18" cm="1">
        <f t="array" aca="1" ref="BN284" ca="1">INDEX(Abilities[Min Damage], $BK284)</f>
        <v>4</v>
      </c>
      <c r="BO284" s="18" cm="1">
        <f t="array" aca="1" ref="BO284" ca="1">INDEX(Abilities[Max Damage], $BK284)</f>
        <v>8</v>
      </c>
      <c r="BP284" s="14">
        <f t="shared" ca="1" si="186"/>
        <v>4.7640782162119191</v>
      </c>
      <c r="BQ284" t="str" cm="1">
        <f t="array" aca="1" ref="BQ284" ca="1">INDEX(Abilities[Special Effect], BK284)</f>
        <v>Fortify</v>
      </c>
      <c r="BR284" t="b" cm="1">
        <f t="array" aca="1" ref="BR284" ca="1">RAND() &lt;INDEX(Abilities[Effect Chance], BK284)*AZ284/100</f>
        <v>1</v>
      </c>
      <c r="BS284" t="str">
        <f t="shared" ca="1" si="187"/>
        <v>Fortify</v>
      </c>
      <c r="BT284" s="14">
        <f t="shared" ca="1" si="188"/>
        <v>4.7640782162119191</v>
      </c>
      <c r="BU284" t="b">
        <f t="shared" ca="1" si="189"/>
        <v>0</v>
      </c>
      <c r="BV284" t="b">
        <f ca="1">AND(BU284, AS284=COUNTA(Parties[Opponent Party]))</f>
        <v>0</v>
      </c>
      <c r="BW284" s="14" cm="1">
        <f t="array" aca="1" ref="BW284" ca="1">INDEX(ElementMultiplier, AA284, BA284)*100/AY284</f>
        <v>0.80645161290322576</v>
      </c>
      <c r="BX284" s="18">
        <f t="shared" ca="1" si="163"/>
        <v>11</v>
      </c>
      <c r="BY284" s="18">
        <f t="shared" ca="1" si="164"/>
        <v>52</v>
      </c>
      <c r="BZ284" s="18">
        <f t="shared" ca="1" si="190"/>
        <v>114</v>
      </c>
      <c r="CA284" s="18">
        <f t="shared" ca="1" si="191"/>
        <v>70</v>
      </c>
      <c r="CB284" s="18">
        <f t="shared" ca="1" si="192"/>
        <v>205</v>
      </c>
      <c r="CC284" s="18">
        <f t="shared" ca="1" si="193"/>
        <v>100</v>
      </c>
      <c r="CD284" t="str">
        <f t="shared" ca="1" si="194"/>
        <v/>
      </c>
    </row>
    <row r="285" spans="8:82" x14ac:dyDescent="0.25">
      <c r="H285">
        <f t="shared" ca="1" si="166"/>
        <v>1</v>
      </c>
      <c r="I285" cm="1">
        <f t="array" aca="1" ref="I285" ca="1">IF(H285=H284, I284, INDEX(Parties[Player ID], H285))</f>
        <v>5</v>
      </c>
      <c r="J285" t="str" cm="1">
        <f t="array" aca="1" ref="J285" ca="1">IF(I285=I284,J284, INDEX(Monsters[Name], I285))</f>
        <v>Gunome</v>
      </c>
      <c r="K285" cm="1">
        <f t="array" aca="1" ref="K285" ca="1">IF(AND($H285=$H284, CD284=""), AN284, INDEX(Monsters[Health], $I285))</f>
        <v>63.5</v>
      </c>
      <c r="L285" cm="1">
        <f t="array" aca="1" ref="L285" ca="1">IF(AND($H285=$H284, $CD284=""), AO284, INDEX(Monsters[Stamina], $I285))</f>
        <v>47</v>
      </c>
      <c r="M285" s="18" cm="1">
        <f t="array" aca="1" ref="M285" ca="1">IF(AND($H285=$H284, $CD284=""), AP284, INDEX(Monsters[Attack], $I285))</f>
        <v>220</v>
      </c>
      <c r="N285" s="18" cm="1">
        <f t="array" aca="1" ref="N285" ca="1">IF(AND($H285=$H284, $CD284=""), AQ284, INDEX(Monsters[Defense], $I285))</f>
        <v>125</v>
      </c>
      <c r="O285" s="18" cm="1">
        <f t="array" aca="1" ref="O285" ca="1">IF(AND($H285=$H284, $CD284=""), AR284, INDEX(Monsters[Luck], $I285))</f>
        <v>110</v>
      </c>
      <c r="P285" cm="1">
        <f t="array" aca="1" ref="P285" ca="1">IF(I285=I284, P284, MATCH(INDEX(Monsters[Element], I285), Elements, 0))</f>
        <v>5</v>
      </c>
      <c r="Q285" s="4" cm="1">
        <f t="array" aca="1" ref="Q285" ca="1">INDEX(Monsters[Chance to Use 2], I285)</f>
        <v>0.4</v>
      </c>
      <c r="R285" cm="1">
        <f t="array" aca="1" ref="R285" ca="1">INDEX(Monsters[Ability 1 ID], I285)</f>
        <v>9</v>
      </c>
      <c r="S285" cm="1">
        <f t="array" aca="1" ref="S285" ca="1">INDEX(Monsters[Ability 2 ID], I285)</f>
        <v>10</v>
      </c>
      <c r="T285" cm="1">
        <f t="array" aca="1" ref="T285" ca="1">INDEX(Abilities[Stamina Cost], R285)</f>
        <v>5</v>
      </c>
      <c r="U285" cm="1">
        <f t="array" aca="1" ref="U285" ca="1">INDEX(Abilities[Stamina Cost], S285)</f>
        <v>12</v>
      </c>
      <c r="V285">
        <f t="shared" ca="1" si="167"/>
        <v>1</v>
      </c>
      <c r="W285">
        <f t="shared" ca="1" si="168"/>
        <v>5</v>
      </c>
      <c r="X285">
        <f t="shared" ca="1" si="169"/>
        <v>12</v>
      </c>
      <c r="Y285">
        <f t="shared" ca="1" si="170"/>
        <v>1</v>
      </c>
      <c r="Z285">
        <f t="shared" ca="1" si="171"/>
        <v>9</v>
      </c>
      <c r="AA285" s="18" cm="1">
        <f t="array" aca="1" ref="AA285" ca="1">INDEX(Abilities[Element ID], $Z285)</f>
        <v>5</v>
      </c>
      <c r="AB285" s="18" cm="1">
        <f t="array" aca="1" ref="AB285" ca="1">INDEX(Abilities[Stamina Cost], $Z285)</f>
        <v>5</v>
      </c>
      <c r="AC285" s="18" cm="1">
        <f t="array" aca="1" ref="AC285" ca="1">INDEX(Abilities[Min Damage], $Z285)</f>
        <v>11</v>
      </c>
      <c r="AD285" s="18" cm="1">
        <f t="array" aca="1" ref="AD285" ca="1">INDEX(Abilities[Max Damage], $Z285)</f>
        <v>16</v>
      </c>
      <c r="AE285" s="14">
        <f t="shared" ca="1" si="172"/>
        <v>30.524556777093686</v>
      </c>
      <c r="AF285" t="str" cm="1">
        <f t="array" aca="1" ref="AF285" ca="1">INDEX(Abilities[Special Effect], Z285)</f>
        <v>Vampire</v>
      </c>
      <c r="AG285" t="b" cm="1">
        <f t="array" aca="1" ref="AG285" ca="1">RAND() &lt;INDEX(Abilities[Effect Chance], Z285)*O285/100</f>
        <v>1</v>
      </c>
      <c r="AH285" t="str">
        <f t="shared" ca="1" si="173"/>
        <v>Vampire</v>
      </c>
      <c r="AI285" s="14">
        <f t="shared" ca="1" si="174"/>
        <v>30.524556777093686</v>
      </c>
      <c r="AJ285" t="b">
        <f t="shared" ca="1" si="175"/>
        <v>0</v>
      </c>
      <c r="AK285" t="b">
        <f ca="1">AND(AJ285, H285=COUNTA(Parties[Player Party]))</f>
        <v>0</v>
      </c>
      <c r="AL285" s="14" cm="1">
        <f t="array" aca="1" ref="AL285" ca="1">INDEX(ElementMultiplier, BL285, P285)*100/N285</f>
        <v>1</v>
      </c>
      <c r="AM285" s="14">
        <f t="shared" ca="1" si="162"/>
        <v>5</v>
      </c>
      <c r="AN285" s="18">
        <f t="shared" ca="1" si="165"/>
        <v>69.5</v>
      </c>
      <c r="AO285" s="18">
        <f t="shared" ca="1" si="176"/>
        <v>42</v>
      </c>
      <c r="AP285" s="18">
        <f t="shared" ca="1" si="177"/>
        <v>220</v>
      </c>
      <c r="AQ285" s="18">
        <f t="shared" ca="1" si="178"/>
        <v>125</v>
      </c>
      <c r="AR285" s="18">
        <f t="shared" ca="1" si="179"/>
        <v>110</v>
      </c>
      <c r="AS285">
        <f t="shared" ca="1" si="180"/>
        <v>1</v>
      </c>
      <c r="AT285" cm="1">
        <f t="array" aca="1" ref="AT285" ca="1">IF(AS285=AS284, AT284, INDEX(Parties[Opponent ID], AS285))</f>
        <v>12</v>
      </c>
      <c r="AU285" t="str" cm="1">
        <f t="array" aca="1" ref="AU285" ca="1">IF(AT285=AT284,AU284, INDEX(Monsters[Name], AT285))</f>
        <v>Gmooose</v>
      </c>
      <c r="AV285" cm="1">
        <f t="array" aca="1" ref="AV285" ca="1">IF(AND($AS285=$AS284, $CD284=""), BY284, INDEX(Monsters[Health], $AT285))</f>
        <v>52</v>
      </c>
      <c r="AW285" cm="1">
        <f t="array" aca="1" ref="AW285" ca="1">IF(AND($AS285=$AS284, $CD284=""), BZ284, INDEX(Monsters[Stamina], $AT285))</f>
        <v>114</v>
      </c>
      <c r="AX285" s="18" cm="1">
        <f t="array" aca="1" ref="AX285" ca="1">IF(AND($AS285=$AS284, $CD284=""), CA284, INDEX(Monsters[Attack], $AT285))</f>
        <v>70</v>
      </c>
      <c r="AY285" s="18" cm="1">
        <f t="array" aca="1" ref="AY285" ca="1">IF(AND($AS285=$AS284, $CD284=""), CB284, INDEX(Monsters[Defense], $AT285))</f>
        <v>205</v>
      </c>
      <c r="AZ285" s="18" cm="1">
        <f t="array" aca="1" ref="AZ285" ca="1">IF(AND($AS285=$AS284, $CD284=""), CC284, INDEX(Monsters[Luck], $AT285))</f>
        <v>100</v>
      </c>
      <c r="BA285" cm="1">
        <f t="array" aca="1" ref="BA285" ca="1">IF(AT285=AT284, BA284, MATCH(INDEX(Monsters[Element], AT285), Elements, 0))</f>
        <v>4</v>
      </c>
      <c r="BB285" s="4" cm="1">
        <f t="array" aca="1" ref="BB285" ca="1">INDEX(Monsters[Chance to Use 2], AT285)</f>
        <v>0.19999999999999996</v>
      </c>
      <c r="BC285" cm="1">
        <f t="array" aca="1" ref="BC285" ca="1">INDEX(Monsters[Ability 1 ID], AT285)</f>
        <v>3</v>
      </c>
      <c r="BD285" cm="1">
        <f t="array" aca="1" ref="BD285" ca="1">INDEX(Monsters[Ability 2 ID], AT285)</f>
        <v>2</v>
      </c>
      <c r="BE285" cm="1">
        <f t="array" aca="1" ref="BE285" ca="1">INDEX(Abilities[Stamina Cost], BC285)</f>
        <v>3</v>
      </c>
      <c r="BF285" cm="1">
        <f t="array" aca="1" ref="BF285" ca="1">INDEX(Abilities[Stamina Cost], BD285)</f>
        <v>3</v>
      </c>
      <c r="BG285">
        <f t="shared" ca="1" si="181"/>
        <v>1</v>
      </c>
      <c r="BH285">
        <f t="shared" ca="1" si="182"/>
        <v>3</v>
      </c>
      <c r="BI285">
        <f t="shared" ca="1" si="183"/>
        <v>3</v>
      </c>
      <c r="BJ285">
        <f t="shared" ca="1" si="184"/>
        <v>1</v>
      </c>
      <c r="BK285">
        <f t="shared" ca="1" si="185"/>
        <v>3</v>
      </c>
      <c r="BL285" s="18" cm="1">
        <f t="array" aca="1" ref="BL285" ca="1">INDEX(Abilities[Element ID], $BK285)</f>
        <v>4</v>
      </c>
      <c r="BM285" s="18" cm="1">
        <f t="array" aca="1" ref="BM285" ca="1">INDEX(Abilities[Stamina Cost], $BK285)</f>
        <v>3</v>
      </c>
      <c r="BN285" s="18" cm="1">
        <f t="array" aca="1" ref="BN285" ca="1">INDEX(Abilities[Min Damage], $BK285)</f>
        <v>4</v>
      </c>
      <c r="BO285" s="18" cm="1">
        <f t="array" aca="1" ref="BO285" ca="1">INDEX(Abilities[Max Damage], $BK285)</f>
        <v>8</v>
      </c>
      <c r="BP285" s="14">
        <f t="shared" ca="1" si="186"/>
        <v>5.4265710799270632</v>
      </c>
      <c r="BQ285" t="str" cm="1">
        <f t="array" aca="1" ref="BQ285" ca="1">INDEX(Abilities[Special Effect], BK285)</f>
        <v>Fortify</v>
      </c>
      <c r="BR285" t="b" cm="1">
        <f t="array" aca="1" ref="BR285" ca="1">RAND() &lt;INDEX(Abilities[Effect Chance], BK285)*AZ285/100</f>
        <v>1</v>
      </c>
      <c r="BS285" t="str">
        <f t="shared" ca="1" si="187"/>
        <v>Fortify</v>
      </c>
      <c r="BT285" s="14">
        <f t="shared" ca="1" si="188"/>
        <v>5.4265710799270632</v>
      </c>
      <c r="BU285" t="b">
        <f t="shared" ca="1" si="189"/>
        <v>0</v>
      </c>
      <c r="BV285" t="b">
        <f ca="1">AND(BU285, AS285=COUNTA(Parties[Opponent Party]))</f>
        <v>0</v>
      </c>
      <c r="BW285" s="14" cm="1">
        <f t="array" aca="1" ref="BW285" ca="1">INDEX(ElementMultiplier, AA285, BA285)*100/AY285</f>
        <v>0.73170731707317072</v>
      </c>
      <c r="BX285" s="18">
        <f t="shared" ca="1" si="163"/>
        <v>22</v>
      </c>
      <c r="BY285" s="18">
        <f t="shared" ca="1" si="164"/>
        <v>30</v>
      </c>
      <c r="BZ285" s="18">
        <f t="shared" ca="1" si="190"/>
        <v>111</v>
      </c>
      <c r="CA285" s="18">
        <f t="shared" ca="1" si="191"/>
        <v>70</v>
      </c>
      <c r="CB285" s="18">
        <f t="shared" ca="1" si="192"/>
        <v>226</v>
      </c>
      <c r="CC285" s="18">
        <f t="shared" ca="1" si="193"/>
        <v>100</v>
      </c>
      <c r="CD285" t="str">
        <f t="shared" ca="1" si="194"/>
        <v/>
      </c>
    </row>
    <row r="286" spans="8:82" x14ac:dyDescent="0.25">
      <c r="H286">
        <f t="shared" ca="1" si="166"/>
        <v>1</v>
      </c>
      <c r="I286" cm="1">
        <f t="array" aca="1" ref="I286" ca="1">IF(H286=H285, I285, INDEX(Parties[Player ID], H286))</f>
        <v>5</v>
      </c>
      <c r="J286" t="str" cm="1">
        <f t="array" aca="1" ref="J286" ca="1">IF(I286=I285,J285, INDEX(Monsters[Name], I286))</f>
        <v>Gunome</v>
      </c>
      <c r="K286" cm="1">
        <f t="array" aca="1" ref="K286" ca="1">IF(AND($H286=$H285, CD285=""), AN285, INDEX(Monsters[Health], $I286))</f>
        <v>69.5</v>
      </c>
      <c r="L286" cm="1">
        <f t="array" aca="1" ref="L286" ca="1">IF(AND($H286=$H285, $CD285=""), AO285, INDEX(Monsters[Stamina], $I286))</f>
        <v>42</v>
      </c>
      <c r="M286" s="18" cm="1">
        <f t="array" aca="1" ref="M286" ca="1">IF(AND($H286=$H285, $CD285=""), AP285, INDEX(Monsters[Attack], $I286))</f>
        <v>220</v>
      </c>
      <c r="N286" s="18" cm="1">
        <f t="array" aca="1" ref="N286" ca="1">IF(AND($H286=$H285, $CD285=""), AQ285, INDEX(Monsters[Defense], $I286))</f>
        <v>125</v>
      </c>
      <c r="O286" s="18" cm="1">
        <f t="array" aca="1" ref="O286" ca="1">IF(AND($H286=$H285, $CD285=""), AR285, INDEX(Monsters[Luck], $I286))</f>
        <v>110</v>
      </c>
      <c r="P286" cm="1">
        <f t="array" aca="1" ref="P286" ca="1">IF(I286=I285, P285, MATCH(INDEX(Monsters[Element], I286), Elements, 0))</f>
        <v>5</v>
      </c>
      <c r="Q286" s="4" cm="1">
        <f t="array" aca="1" ref="Q286" ca="1">INDEX(Monsters[Chance to Use 2], I286)</f>
        <v>0.4</v>
      </c>
      <c r="R286" cm="1">
        <f t="array" aca="1" ref="R286" ca="1">INDEX(Monsters[Ability 1 ID], I286)</f>
        <v>9</v>
      </c>
      <c r="S286" cm="1">
        <f t="array" aca="1" ref="S286" ca="1">INDEX(Monsters[Ability 2 ID], I286)</f>
        <v>10</v>
      </c>
      <c r="T286" cm="1">
        <f t="array" aca="1" ref="T286" ca="1">INDEX(Abilities[Stamina Cost], R286)</f>
        <v>5</v>
      </c>
      <c r="U286" cm="1">
        <f t="array" aca="1" ref="U286" ca="1">INDEX(Abilities[Stamina Cost], S286)</f>
        <v>12</v>
      </c>
      <c r="V286">
        <f t="shared" ca="1" si="167"/>
        <v>1</v>
      </c>
      <c r="W286">
        <f t="shared" ca="1" si="168"/>
        <v>5</v>
      </c>
      <c r="X286">
        <f t="shared" ca="1" si="169"/>
        <v>12</v>
      </c>
      <c r="Y286">
        <f t="shared" ca="1" si="170"/>
        <v>1</v>
      </c>
      <c r="Z286">
        <f t="shared" ca="1" si="171"/>
        <v>9</v>
      </c>
      <c r="AA286" s="18" cm="1">
        <f t="array" aca="1" ref="AA286" ca="1">INDEX(Abilities[Element ID], $Z286)</f>
        <v>5</v>
      </c>
      <c r="AB286" s="18" cm="1">
        <f t="array" aca="1" ref="AB286" ca="1">INDEX(Abilities[Stamina Cost], $Z286)</f>
        <v>5</v>
      </c>
      <c r="AC286" s="18" cm="1">
        <f t="array" aca="1" ref="AC286" ca="1">INDEX(Abilities[Min Damage], $Z286)</f>
        <v>11</v>
      </c>
      <c r="AD286" s="18" cm="1">
        <f t="array" aca="1" ref="AD286" ca="1">INDEX(Abilities[Max Damage], $Z286)</f>
        <v>16</v>
      </c>
      <c r="AE286" s="14">
        <f t="shared" ca="1" si="172"/>
        <v>30.299647081530569</v>
      </c>
      <c r="AF286" t="str" cm="1">
        <f t="array" aca="1" ref="AF286" ca="1">INDEX(Abilities[Special Effect], Z286)</f>
        <v>Vampire</v>
      </c>
      <c r="AG286" t="b" cm="1">
        <f t="array" aca="1" ref="AG286" ca="1">RAND() &lt;INDEX(Abilities[Effect Chance], Z286)*O286/100</f>
        <v>1</v>
      </c>
      <c r="AH286" t="str">
        <f t="shared" ca="1" si="173"/>
        <v>Vampire</v>
      </c>
      <c r="AI286" s="14">
        <f t="shared" ca="1" si="174"/>
        <v>30.299647081530569</v>
      </c>
      <c r="AJ286" t="b">
        <f t="shared" ca="1" si="175"/>
        <v>0</v>
      </c>
      <c r="AK286" t="b">
        <f ca="1">AND(AJ286, H286=COUNTA(Parties[Player Party]))</f>
        <v>0</v>
      </c>
      <c r="AL286" s="14" cm="1">
        <f t="array" aca="1" ref="AL286" ca="1">INDEX(ElementMultiplier, BL286, P286)*100/N286</f>
        <v>0.8</v>
      </c>
      <c r="AM286" s="14">
        <f t="shared" ca="1" si="162"/>
        <v>8</v>
      </c>
      <c r="AN286" s="18">
        <f t="shared" ca="1" si="165"/>
        <v>71.5</v>
      </c>
      <c r="AO286" s="18">
        <f t="shared" ca="1" si="176"/>
        <v>37</v>
      </c>
      <c r="AP286" s="18">
        <f t="shared" ca="1" si="177"/>
        <v>220</v>
      </c>
      <c r="AQ286" s="18">
        <f t="shared" ca="1" si="178"/>
        <v>113</v>
      </c>
      <c r="AR286" s="18">
        <f t="shared" ca="1" si="179"/>
        <v>110</v>
      </c>
      <c r="AS286">
        <f t="shared" ca="1" si="180"/>
        <v>1</v>
      </c>
      <c r="AT286" cm="1">
        <f t="array" aca="1" ref="AT286" ca="1">IF(AS286=AS285, AT285, INDEX(Parties[Opponent ID], AS286))</f>
        <v>12</v>
      </c>
      <c r="AU286" t="str" cm="1">
        <f t="array" aca="1" ref="AU286" ca="1">IF(AT286=AT285,AU285, INDEX(Monsters[Name], AT286))</f>
        <v>Gmooose</v>
      </c>
      <c r="AV286" cm="1">
        <f t="array" aca="1" ref="AV286" ca="1">IF(AND($AS286=$AS285, $CD285=""), BY285, INDEX(Monsters[Health], $AT286))</f>
        <v>30</v>
      </c>
      <c r="AW286" cm="1">
        <f t="array" aca="1" ref="AW286" ca="1">IF(AND($AS286=$AS285, $CD285=""), BZ285, INDEX(Monsters[Stamina], $AT286))</f>
        <v>111</v>
      </c>
      <c r="AX286" s="18" cm="1">
        <f t="array" aca="1" ref="AX286" ca="1">IF(AND($AS286=$AS285, $CD285=""), CA285, INDEX(Monsters[Attack], $AT286))</f>
        <v>70</v>
      </c>
      <c r="AY286" s="18" cm="1">
        <f t="array" aca="1" ref="AY286" ca="1">IF(AND($AS286=$AS285, $CD285=""), CB285, INDEX(Monsters[Defense], $AT286))</f>
        <v>226</v>
      </c>
      <c r="AZ286" s="18" cm="1">
        <f t="array" aca="1" ref="AZ286" ca="1">IF(AND($AS286=$AS285, $CD285=""), CC285, INDEX(Monsters[Luck], $AT286))</f>
        <v>100</v>
      </c>
      <c r="BA286" cm="1">
        <f t="array" aca="1" ref="BA286" ca="1">IF(AT286=AT285, BA285, MATCH(INDEX(Monsters[Element], AT286), Elements, 0))</f>
        <v>4</v>
      </c>
      <c r="BB286" s="4" cm="1">
        <f t="array" aca="1" ref="BB286" ca="1">INDEX(Monsters[Chance to Use 2], AT286)</f>
        <v>0.19999999999999996</v>
      </c>
      <c r="BC286" cm="1">
        <f t="array" aca="1" ref="BC286" ca="1">INDEX(Monsters[Ability 1 ID], AT286)</f>
        <v>3</v>
      </c>
      <c r="BD286" cm="1">
        <f t="array" aca="1" ref="BD286" ca="1">INDEX(Monsters[Ability 2 ID], AT286)</f>
        <v>2</v>
      </c>
      <c r="BE286" cm="1">
        <f t="array" aca="1" ref="BE286" ca="1">INDEX(Abilities[Stamina Cost], BC286)</f>
        <v>3</v>
      </c>
      <c r="BF286" cm="1">
        <f t="array" aca="1" ref="BF286" ca="1">INDEX(Abilities[Stamina Cost], BD286)</f>
        <v>3</v>
      </c>
      <c r="BG286">
        <f t="shared" ca="1" si="181"/>
        <v>1</v>
      </c>
      <c r="BH286">
        <f t="shared" ca="1" si="182"/>
        <v>3</v>
      </c>
      <c r="BI286">
        <f t="shared" ca="1" si="183"/>
        <v>3</v>
      </c>
      <c r="BJ286">
        <f t="shared" ca="1" si="184"/>
        <v>2</v>
      </c>
      <c r="BK286">
        <f t="shared" ca="1" si="185"/>
        <v>2</v>
      </c>
      <c r="BL286" s="18" cm="1">
        <f t="array" aca="1" ref="BL286" ca="1">INDEX(Abilities[Element ID], $BK286)</f>
        <v>1</v>
      </c>
      <c r="BM286" s="18" cm="1">
        <f t="array" aca="1" ref="BM286" ca="1">INDEX(Abilities[Stamina Cost], $BK286)</f>
        <v>3</v>
      </c>
      <c r="BN286" s="18" cm="1">
        <f t="array" aca="1" ref="BN286" ca="1">INDEX(Abilities[Min Damage], $BK286)</f>
        <v>8</v>
      </c>
      <c r="BO286" s="18" cm="1">
        <f t="array" aca="1" ref="BO286" ca="1">INDEX(Abilities[Max Damage], $BK286)</f>
        <v>13</v>
      </c>
      <c r="BP286" s="14">
        <f t="shared" ca="1" si="186"/>
        <v>8.3118290573914173</v>
      </c>
      <c r="BQ286" t="str" cm="1">
        <f t="array" aca="1" ref="BQ286" ca="1">INDEX(Abilities[Special Effect], BK286)</f>
        <v>Sunder</v>
      </c>
      <c r="BR286" t="b" cm="1">
        <f t="array" aca="1" ref="BR286" ca="1">RAND() &lt;INDEX(Abilities[Effect Chance], BK286)*AZ286/100</f>
        <v>1</v>
      </c>
      <c r="BS286" t="str">
        <f t="shared" ca="1" si="187"/>
        <v>Sunder</v>
      </c>
      <c r="BT286" s="14">
        <f t="shared" ca="1" si="188"/>
        <v>8.3118290573914173</v>
      </c>
      <c r="BU286" t="b">
        <f t="shared" ca="1" si="189"/>
        <v>0</v>
      </c>
      <c r="BV286" t="b">
        <f ca="1">AND(BU286, AS286=COUNTA(Parties[Opponent Party]))</f>
        <v>0</v>
      </c>
      <c r="BW286" s="14" cm="1">
        <f t="array" aca="1" ref="BW286" ca="1">INDEX(ElementMultiplier, AA286, BA286)*100/AY286</f>
        <v>0.66371681415929207</v>
      </c>
      <c r="BX286" s="18">
        <f t="shared" ca="1" si="163"/>
        <v>20</v>
      </c>
      <c r="BY286" s="18">
        <f t="shared" ca="1" si="164"/>
        <v>10</v>
      </c>
      <c r="BZ286" s="18">
        <f t="shared" ca="1" si="190"/>
        <v>108</v>
      </c>
      <c r="CA286" s="18">
        <f t="shared" ca="1" si="191"/>
        <v>70</v>
      </c>
      <c r="CB286" s="18">
        <f t="shared" ca="1" si="192"/>
        <v>226</v>
      </c>
      <c r="CC286" s="18">
        <f t="shared" ca="1" si="193"/>
        <v>100</v>
      </c>
      <c r="CD286" t="str">
        <f t="shared" ca="1" si="194"/>
        <v/>
      </c>
    </row>
    <row r="287" spans="8:82" x14ac:dyDescent="0.25">
      <c r="H287">
        <f t="shared" ca="1" si="166"/>
        <v>1</v>
      </c>
      <c r="I287" cm="1">
        <f t="array" aca="1" ref="I287" ca="1">IF(H287=H286, I286, INDEX(Parties[Player ID], H287))</f>
        <v>5</v>
      </c>
      <c r="J287" t="str" cm="1">
        <f t="array" aca="1" ref="J287" ca="1">IF(I287=I286,J286, INDEX(Monsters[Name], I287))</f>
        <v>Gunome</v>
      </c>
      <c r="K287" cm="1">
        <f t="array" aca="1" ref="K287" ca="1">IF(AND($H287=$H286, CD286=""), AN286, INDEX(Monsters[Health], $I287))</f>
        <v>71.5</v>
      </c>
      <c r="L287" cm="1">
        <f t="array" aca="1" ref="L287" ca="1">IF(AND($H287=$H286, $CD286=""), AO286, INDEX(Monsters[Stamina], $I287))</f>
        <v>37</v>
      </c>
      <c r="M287" s="18" cm="1">
        <f t="array" aca="1" ref="M287" ca="1">IF(AND($H287=$H286, $CD286=""), AP286, INDEX(Monsters[Attack], $I287))</f>
        <v>220</v>
      </c>
      <c r="N287" s="18" cm="1">
        <f t="array" aca="1" ref="N287" ca="1">IF(AND($H287=$H286, $CD286=""), AQ286, INDEX(Monsters[Defense], $I287))</f>
        <v>113</v>
      </c>
      <c r="O287" s="18" cm="1">
        <f t="array" aca="1" ref="O287" ca="1">IF(AND($H287=$H286, $CD286=""), AR286, INDEX(Monsters[Luck], $I287))</f>
        <v>110</v>
      </c>
      <c r="P287" cm="1">
        <f t="array" aca="1" ref="P287" ca="1">IF(I287=I286, P286, MATCH(INDEX(Monsters[Element], I287), Elements, 0))</f>
        <v>5</v>
      </c>
      <c r="Q287" s="4" cm="1">
        <f t="array" aca="1" ref="Q287" ca="1">INDEX(Monsters[Chance to Use 2], I287)</f>
        <v>0.4</v>
      </c>
      <c r="R287" cm="1">
        <f t="array" aca="1" ref="R287" ca="1">INDEX(Monsters[Ability 1 ID], I287)</f>
        <v>9</v>
      </c>
      <c r="S287" cm="1">
        <f t="array" aca="1" ref="S287" ca="1">INDEX(Monsters[Ability 2 ID], I287)</f>
        <v>10</v>
      </c>
      <c r="T287" cm="1">
        <f t="array" aca="1" ref="T287" ca="1">INDEX(Abilities[Stamina Cost], R287)</f>
        <v>5</v>
      </c>
      <c r="U287" cm="1">
        <f t="array" aca="1" ref="U287" ca="1">INDEX(Abilities[Stamina Cost], S287)</f>
        <v>12</v>
      </c>
      <c r="V287">
        <f t="shared" ca="1" si="167"/>
        <v>1</v>
      </c>
      <c r="W287">
        <f t="shared" ca="1" si="168"/>
        <v>5</v>
      </c>
      <c r="X287">
        <f t="shared" ca="1" si="169"/>
        <v>12</v>
      </c>
      <c r="Y287">
        <f t="shared" ca="1" si="170"/>
        <v>2</v>
      </c>
      <c r="Z287">
        <f t="shared" ca="1" si="171"/>
        <v>10</v>
      </c>
      <c r="AA287" s="18" cm="1">
        <f t="array" aca="1" ref="AA287" ca="1">INDEX(Abilities[Element ID], $Z287)</f>
        <v>5</v>
      </c>
      <c r="AB287" s="18" cm="1">
        <f t="array" aca="1" ref="AB287" ca="1">INDEX(Abilities[Stamina Cost], $Z287)</f>
        <v>12</v>
      </c>
      <c r="AC287" s="18" cm="1">
        <f t="array" aca="1" ref="AC287" ca="1">INDEX(Abilities[Min Damage], $Z287)</f>
        <v>4</v>
      </c>
      <c r="AD287" s="18" cm="1">
        <f t="array" aca="1" ref="AD287" ca="1">INDEX(Abilities[Max Damage], $Z287)</f>
        <v>10</v>
      </c>
      <c r="AE287" s="14">
        <f t="shared" ca="1" si="172"/>
        <v>14.569793482691937</v>
      </c>
      <c r="AF287" t="str" cm="1">
        <f t="array" aca="1" ref="AF287" ca="1">INDEX(Abilities[Special Effect], Z287)</f>
        <v>Focus</v>
      </c>
      <c r="AG287" t="b" cm="1">
        <f t="array" aca="1" ref="AG287" ca="1">RAND() &lt;INDEX(Abilities[Effect Chance], Z287)*O287/100</f>
        <v>1</v>
      </c>
      <c r="AH287" t="str">
        <f t="shared" ca="1" si="173"/>
        <v>Focus</v>
      </c>
      <c r="AI287" s="14">
        <f t="shared" ca="1" si="174"/>
        <v>14.569793482691937</v>
      </c>
      <c r="AJ287" t="b">
        <f t="shared" ca="1" si="175"/>
        <v>0</v>
      </c>
      <c r="AK287" t="b">
        <f ca="1">AND(AJ287, H287=COUNTA(Parties[Player Party]))</f>
        <v>0</v>
      </c>
      <c r="AL287" s="14" cm="1">
        <f t="array" aca="1" ref="AL287" ca="1">INDEX(ElementMultiplier, BL287, P287)*100/N287</f>
        <v>0.88495575221238942</v>
      </c>
      <c r="AM287" s="14">
        <f t="shared" ca="1" si="162"/>
        <v>7</v>
      </c>
      <c r="AN287" s="18">
        <f t="shared" ca="1" si="165"/>
        <v>64.5</v>
      </c>
      <c r="AO287" s="18">
        <f t="shared" ca="1" si="176"/>
        <v>25</v>
      </c>
      <c r="AP287" s="18">
        <f t="shared" ca="1" si="177"/>
        <v>242</v>
      </c>
      <c r="AQ287" s="18">
        <f t="shared" ca="1" si="178"/>
        <v>102</v>
      </c>
      <c r="AR287" s="18">
        <f t="shared" ca="1" si="179"/>
        <v>110</v>
      </c>
      <c r="AS287">
        <f t="shared" ca="1" si="180"/>
        <v>1</v>
      </c>
      <c r="AT287" cm="1">
        <f t="array" aca="1" ref="AT287" ca="1">IF(AS287=AS286, AT286, INDEX(Parties[Opponent ID], AS287))</f>
        <v>12</v>
      </c>
      <c r="AU287" t="str" cm="1">
        <f t="array" aca="1" ref="AU287" ca="1">IF(AT287=AT286,AU286, INDEX(Monsters[Name], AT287))</f>
        <v>Gmooose</v>
      </c>
      <c r="AV287" cm="1">
        <f t="array" aca="1" ref="AV287" ca="1">IF(AND($AS287=$AS286, $CD286=""), BY286, INDEX(Monsters[Health], $AT287))</f>
        <v>10</v>
      </c>
      <c r="AW287" cm="1">
        <f t="array" aca="1" ref="AW287" ca="1">IF(AND($AS287=$AS286, $CD286=""), BZ286, INDEX(Monsters[Stamina], $AT287))</f>
        <v>108</v>
      </c>
      <c r="AX287" s="18" cm="1">
        <f t="array" aca="1" ref="AX287" ca="1">IF(AND($AS287=$AS286, $CD286=""), CA286, INDEX(Monsters[Attack], $AT287))</f>
        <v>70</v>
      </c>
      <c r="AY287" s="18" cm="1">
        <f t="array" aca="1" ref="AY287" ca="1">IF(AND($AS287=$AS286, $CD286=""), CB286, INDEX(Monsters[Defense], $AT287))</f>
        <v>226</v>
      </c>
      <c r="AZ287" s="18" cm="1">
        <f t="array" aca="1" ref="AZ287" ca="1">IF(AND($AS287=$AS286, $CD286=""), CC286, INDEX(Monsters[Luck], $AT287))</f>
        <v>100</v>
      </c>
      <c r="BA287" cm="1">
        <f t="array" aca="1" ref="BA287" ca="1">IF(AT287=AT286, BA286, MATCH(INDEX(Monsters[Element], AT287), Elements, 0))</f>
        <v>4</v>
      </c>
      <c r="BB287" s="4" cm="1">
        <f t="array" aca="1" ref="BB287" ca="1">INDEX(Monsters[Chance to Use 2], AT287)</f>
        <v>0.19999999999999996</v>
      </c>
      <c r="BC287" cm="1">
        <f t="array" aca="1" ref="BC287" ca="1">INDEX(Monsters[Ability 1 ID], AT287)</f>
        <v>3</v>
      </c>
      <c r="BD287" cm="1">
        <f t="array" aca="1" ref="BD287" ca="1">INDEX(Monsters[Ability 2 ID], AT287)</f>
        <v>2</v>
      </c>
      <c r="BE287" cm="1">
        <f t="array" aca="1" ref="BE287" ca="1">INDEX(Abilities[Stamina Cost], BC287)</f>
        <v>3</v>
      </c>
      <c r="BF287" cm="1">
        <f t="array" aca="1" ref="BF287" ca="1">INDEX(Abilities[Stamina Cost], BD287)</f>
        <v>3</v>
      </c>
      <c r="BG287">
        <f t="shared" ca="1" si="181"/>
        <v>1</v>
      </c>
      <c r="BH287">
        <f t="shared" ca="1" si="182"/>
        <v>3</v>
      </c>
      <c r="BI287">
        <f t="shared" ca="1" si="183"/>
        <v>3</v>
      </c>
      <c r="BJ287">
        <f t="shared" ca="1" si="184"/>
        <v>2</v>
      </c>
      <c r="BK287">
        <f t="shared" ca="1" si="185"/>
        <v>2</v>
      </c>
      <c r="BL287" s="18" cm="1">
        <f t="array" aca="1" ref="BL287" ca="1">INDEX(Abilities[Element ID], $BK287)</f>
        <v>1</v>
      </c>
      <c r="BM287" s="18" cm="1">
        <f t="array" aca="1" ref="BM287" ca="1">INDEX(Abilities[Stamina Cost], $BK287)</f>
        <v>3</v>
      </c>
      <c r="BN287" s="18" cm="1">
        <f t="array" aca="1" ref="BN287" ca="1">INDEX(Abilities[Min Damage], $BK287)</f>
        <v>8</v>
      </c>
      <c r="BO287" s="18" cm="1">
        <f t="array" aca="1" ref="BO287" ca="1">INDEX(Abilities[Max Damage], $BK287)</f>
        <v>13</v>
      </c>
      <c r="BP287" s="14">
        <f t="shared" ca="1" si="186"/>
        <v>7.2062706373860861</v>
      </c>
      <c r="BQ287" t="str" cm="1">
        <f t="array" aca="1" ref="BQ287" ca="1">INDEX(Abilities[Special Effect], BK287)</f>
        <v>Sunder</v>
      </c>
      <c r="BR287" t="b" cm="1">
        <f t="array" aca="1" ref="BR287" ca="1">RAND() &lt;INDEX(Abilities[Effect Chance], BK287)*AZ287/100</f>
        <v>1</v>
      </c>
      <c r="BS287" t="str">
        <f t="shared" ca="1" si="187"/>
        <v>Sunder</v>
      </c>
      <c r="BT287" s="14">
        <f t="shared" ca="1" si="188"/>
        <v>7.2062706373860861</v>
      </c>
      <c r="BU287" t="b">
        <f t="shared" ca="1" si="189"/>
        <v>1</v>
      </c>
      <c r="BV287" t="b">
        <f ca="1">AND(BU287, AS287=COUNTA(Parties[Opponent Party]))</f>
        <v>0</v>
      </c>
      <c r="BW287" s="14" cm="1">
        <f t="array" aca="1" ref="BW287" ca="1">INDEX(ElementMultiplier, AA287, BA287)*100/AY287</f>
        <v>0.66371681415929207</v>
      </c>
      <c r="BX287" s="18">
        <f t="shared" ca="1" si="163"/>
        <v>10</v>
      </c>
      <c r="BY287" s="18">
        <f t="shared" ca="1" si="164"/>
        <v>0</v>
      </c>
      <c r="BZ287" s="18">
        <f t="shared" ca="1" si="190"/>
        <v>105</v>
      </c>
      <c r="CA287" s="18">
        <f t="shared" ca="1" si="191"/>
        <v>70</v>
      </c>
      <c r="CB287" s="18">
        <f t="shared" ca="1" si="192"/>
        <v>226</v>
      </c>
      <c r="CC287" s="18">
        <f t="shared" ca="1" si="193"/>
        <v>100</v>
      </c>
      <c r="CD287" t="str">
        <f t="shared" ca="1" si="194"/>
        <v/>
      </c>
    </row>
    <row r="288" spans="8:82" x14ac:dyDescent="0.25">
      <c r="H288">
        <f t="shared" ca="1" si="166"/>
        <v>1</v>
      </c>
      <c r="I288" cm="1">
        <f t="array" aca="1" ref="I288" ca="1">IF(H288=H287, I287, INDEX(Parties[Player ID], H288))</f>
        <v>5</v>
      </c>
      <c r="J288" t="str" cm="1">
        <f t="array" aca="1" ref="J288" ca="1">IF(I288=I287,J287, INDEX(Monsters[Name], I288))</f>
        <v>Gunome</v>
      </c>
      <c r="K288" cm="1">
        <f t="array" aca="1" ref="K288" ca="1">IF(AND($H288=$H287, CD287=""), AN287, INDEX(Monsters[Health], $I288))</f>
        <v>64.5</v>
      </c>
      <c r="L288" cm="1">
        <f t="array" aca="1" ref="L288" ca="1">IF(AND($H288=$H287, $CD287=""), AO287, INDEX(Monsters[Stamina], $I288))</f>
        <v>25</v>
      </c>
      <c r="M288" s="18" cm="1">
        <f t="array" aca="1" ref="M288" ca="1">IF(AND($H288=$H287, $CD287=""), AP287, INDEX(Monsters[Attack], $I288))</f>
        <v>242</v>
      </c>
      <c r="N288" s="18" cm="1">
        <f t="array" aca="1" ref="N288" ca="1">IF(AND($H288=$H287, $CD287=""), AQ287, INDEX(Monsters[Defense], $I288))</f>
        <v>102</v>
      </c>
      <c r="O288" s="18" cm="1">
        <f t="array" aca="1" ref="O288" ca="1">IF(AND($H288=$H287, $CD287=""), AR287, INDEX(Monsters[Luck], $I288))</f>
        <v>110</v>
      </c>
      <c r="P288" cm="1">
        <f t="array" aca="1" ref="P288" ca="1">IF(I288=I287, P287, MATCH(INDEX(Monsters[Element], I288), Elements, 0))</f>
        <v>5</v>
      </c>
      <c r="Q288" s="4" cm="1">
        <f t="array" aca="1" ref="Q288" ca="1">INDEX(Monsters[Chance to Use 2], I288)</f>
        <v>0.4</v>
      </c>
      <c r="R288" cm="1">
        <f t="array" aca="1" ref="R288" ca="1">INDEX(Monsters[Ability 1 ID], I288)</f>
        <v>9</v>
      </c>
      <c r="S288" cm="1">
        <f t="array" aca="1" ref="S288" ca="1">INDEX(Monsters[Ability 2 ID], I288)</f>
        <v>10</v>
      </c>
      <c r="T288" cm="1">
        <f t="array" aca="1" ref="T288" ca="1">INDEX(Abilities[Stamina Cost], R288)</f>
        <v>5</v>
      </c>
      <c r="U288" cm="1">
        <f t="array" aca="1" ref="U288" ca="1">INDEX(Abilities[Stamina Cost], S288)</f>
        <v>12</v>
      </c>
      <c r="V288">
        <f t="shared" ca="1" si="167"/>
        <v>1</v>
      </c>
      <c r="W288">
        <f t="shared" ca="1" si="168"/>
        <v>5</v>
      </c>
      <c r="X288">
        <f t="shared" ca="1" si="169"/>
        <v>12</v>
      </c>
      <c r="Y288">
        <f t="shared" ca="1" si="170"/>
        <v>2</v>
      </c>
      <c r="Z288">
        <f t="shared" ca="1" si="171"/>
        <v>10</v>
      </c>
      <c r="AA288" s="18" cm="1">
        <f t="array" aca="1" ref="AA288" ca="1">INDEX(Abilities[Element ID], $Z288)</f>
        <v>5</v>
      </c>
      <c r="AB288" s="18" cm="1">
        <f t="array" aca="1" ref="AB288" ca="1">INDEX(Abilities[Stamina Cost], $Z288)</f>
        <v>12</v>
      </c>
      <c r="AC288" s="18" cm="1">
        <f t="array" aca="1" ref="AC288" ca="1">INDEX(Abilities[Min Damage], $Z288)</f>
        <v>4</v>
      </c>
      <c r="AD288" s="18" cm="1">
        <f t="array" aca="1" ref="AD288" ca="1">INDEX(Abilities[Max Damage], $Z288)</f>
        <v>10</v>
      </c>
      <c r="AE288" s="14">
        <f t="shared" ca="1" si="172"/>
        <v>18.466344824472301</v>
      </c>
      <c r="AF288" t="str" cm="1">
        <f t="array" aca="1" ref="AF288" ca="1">INDEX(Abilities[Special Effect], Z288)</f>
        <v>Focus</v>
      </c>
      <c r="AG288" t="b" cm="1">
        <f t="array" aca="1" ref="AG288" ca="1">RAND() &lt;INDEX(Abilities[Effect Chance], Z288)*O288/100</f>
        <v>0</v>
      </c>
      <c r="AH288" t="str">
        <f t="shared" ca="1" si="173"/>
        <v/>
      </c>
      <c r="AI288" s="14">
        <f t="shared" ca="1" si="174"/>
        <v>18.466344824472301</v>
      </c>
      <c r="AJ288" t="b">
        <f t="shared" ca="1" si="175"/>
        <v>0</v>
      </c>
      <c r="AK288" t="b">
        <f ca="1">AND(AJ288, H288=COUNTA(Parties[Player Party]))</f>
        <v>0</v>
      </c>
      <c r="AL288" s="14" cm="1">
        <f t="array" aca="1" ref="AL288" ca="1">INDEX(ElementMultiplier, BL288, P288)*100/N288</f>
        <v>0.98039215686274506</v>
      </c>
      <c r="AM288" s="14">
        <f t="shared" ca="1" si="162"/>
        <v>10</v>
      </c>
      <c r="AN288" s="18">
        <f t="shared" ca="1" si="165"/>
        <v>54.5</v>
      </c>
      <c r="AO288" s="18">
        <f t="shared" ca="1" si="176"/>
        <v>13</v>
      </c>
      <c r="AP288" s="18">
        <f t="shared" ca="1" si="177"/>
        <v>242</v>
      </c>
      <c r="AQ288" s="18">
        <f t="shared" ca="1" si="178"/>
        <v>92</v>
      </c>
      <c r="AR288" s="18">
        <f t="shared" ca="1" si="179"/>
        <v>110</v>
      </c>
      <c r="AS288">
        <f t="shared" ca="1" si="180"/>
        <v>2</v>
      </c>
      <c r="AT288" cm="1">
        <f t="array" aca="1" ref="AT288" ca="1">IF(AS288=AS287, AT287, INDEX(Parties[Opponent ID], AS288))</f>
        <v>1</v>
      </c>
      <c r="AU288" t="str" cm="1">
        <f t="array" aca="1" ref="AU288" ca="1">IF(AT288=AT287,AU287, INDEX(Monsters[Name], AT288))</f>
        <v>Gnives</v>
      </c>
      <c r="AV288" cm="1">
        <f t="array" aca="1" ref="AV288" ca="1">IF(AND($AS288=$AS287, $CD287=""), BY287, INDEX(Monsters[Health], $AT288))</f>
        <v>80</v>
      </c>
      <c r="AW288" cm="1">
        <f t="array" aca="1" ref="AW288" ca="1">IF(AND($AS288=$AS287, $CD287=""), BZ287, INDEX(Monsters[Stamina], $AT288))</f>
        <v>145</v>
      </c>
      <c r="AX288" s="18" cm="1">
        <f t="array" aca="1" ref="AX288" ca="1">IF(AND($AS288=$AS287, $CD287=""), CA287, INDEX(Monsters[Attack], $AT288))</f>
        <v>105</v>
      </c>
      <c r="AY288" s="18" cm="1">
        <f t="array" aca="1" ref="AY288" ca="1">IF(AND($AS288=$AS287, $CD287=""), CB287, INDEX(Monsters[Defense], $AT288))</f>
        <v>100</v>
      </c>
      <c r="AZ288" s="18" cm="1">
        <f t="array" aca="1" ref="AZ288" ca="1">IF(AND($AS288=$AS287, $CD287=""), CC287, INDEX(Monsters[Luck], $AT288))</f>
        <v>100</v>
      </c>
      <c r="BA288" cm="1">
        <f t="array" aca="1" ref="BA288" ca="1">IF(AT288=AT287, BA287, MATCH(INDEX(Monsters[Element], AT288), Elements, 0))</f>
        <v>1</v>
      </c>
      <c r="BB288" s="4" cm="1">
        <f t="array" aca="1" ref="BB288" ca="1">INDEX(Monsters[Chance to Use 2], AT288)</f>
        <v>0.65</v>
      </c>
      <c r="BC288" cm="1">
        <f t="array" aca="1" ref="BC288" ca="1">INDEX(Monsters[Ability 1 ID], AT288)</f>
        <v>18</v>
      </c>
      <c r="BD288" cm="1">
        <f t="array" aca="1" ref="BD288" ca="1">INDEX(Monsters[Ability 2 ID], AT288)</f>
        <v>2</v>
      </c>
      <c r="BE288" cm="1">
        <f t="array" aca="1" ref="BE288" ca="1">INDEX(Abilities[Stamina Cost], BC288)</f>
        <v>25</v>
      </c>
      <c r="BF288" cm="1">
        <f t="array" aca="1" ref="BF288" ca="1">INDEX(Abilities[Stamina Cost], BD288)</f>
        <v>3</v>
      </c>
      <c r="BG288">
        <f t="shared" ca="1" si="181"/>
        <v>2</v>
      </c>
      <c r="BH288">
        <f t="shared" ca="1" si="182"/>
        <v>3</v>
      </c>
      <c r="BI288">
        <f t="shared" ca="1" si="183"/>
        <v>25</v>
      </c>
      <c r="BJ288">
        <f t="shared" ca="1" si="184"/>
        <v>2</v>
      </c>
      <c r="BK288">
        <f t="shared" ca="1" si="185"/>
        <v>2</v>
      </c>
      <c r="BL288" s="18" cm="1">
        <f t="array" aca="1" ref="BL288" ca="1">INDEX(Abilities[Element ID], $BK288)</f>
        <v>1</v>
      </c>
      <c r="BM288" s="18" cm="1">
        <f t="array" aca="1" ref="BM288" ca="1">INDEX(Abilities[Stamina Cost], $BK288)</f>
        <v>3</v>
      </c>
      <c r="BN288" s="18" cm="1">
        <f t="array" aca="1" ref="BN288" ca="1">INDEX(Abilities[Min Damage], $BK288)</f>
        <v>8</v>
      </c>
      <c r="BO288" s="18" cm="1">
        <f t="array" aca="1" ref="BO288" ca="1">INDEX(Abilities[Max Damage], $BK288)</f>
        <v>13</v>
      </c>
      <c r="BP288" s="14">
        <f t="shared" ca="1" si="186"/>
        <v>10.237992147688898</v>
      </c>
      <c r="BQ288" t="str" cm="1">
        <f t="array" aca="1" ref="BQ288" ca="1">INDEX(Abilities[Special Effect], BK288)</f>
        <v>Sunder</v>
      </c>
      <c r="BR288" t="b" cm="1">
        <f t="array" aca="1" ref="BR288" ca="1">RAND() &lt;INDEX(Abilities[Effect Chance], BK288)*AZ288/100</f>
        <v>1</v>
      </c>
      <c r="BS288" t="str">
        <f t="shared" ca="1" si="187"/>
        <v>Sunder</v>
      </c>
      <c r="BT288" s="14">
        <f t="shared" ca="1" si="188"/>
        <v>10.237992147688898</v>
      </c>
      <c r="BU288" t="b">
        <f t="shared" ca="1" si="189"/>
        <v>0</v>
      </c>
      <c r="BV288" t="b">
        <f ca="1">AND(BU288, AS288=COUNTA(Parties[Opponent Party]))</f>
        <v>0</v>
      </c>
      <c r="BW288" s="14" cm="1">
        <f t="array" aca="1" ref="BW288" ca="1">INDEX(ElementMultiplier, AA288, BA288)*100/AY288</f>
        <v>1</v>
      </c>
      <c r="BX288" s="18">
        <f t="shared" ca="1" si="163"/>
        <v>18</v>
      </c>
      <c r="BY288" s="18">
        <f t="shared" ca="1" si="164"/>
        <v>62</v>
      </c>
      <c r="BZ288" s="18">
        <f t="shared" ca="1" si="190"/>
        <v>142</v>
      </c>
      <c r="CA288" s="18">
        <f t="shared" ca="1" si="191"/>
        <v>105</v>
      </c>
      <c r="CB288" s="18">
        <f t="shared" ca="1" si="192"/>
        <v>100</v>
      </c>
      <c r="CC288" s="18">
        <f t="shared" ca="1" si="193"/>
        <v>100</v>
      </c>
      <c r="CD288" t="str">
        <f t="shared" ca="1" si="194"/>
        <v/>
      </c>
    </row>
    <row r="289" spans="8:82" x14ac:dyDescent="0.25">
      <c r="H289">
        <f t="shared" ca="1" si="166"/>
        <v>1</v>
      </c>
      <c r="I289" cm="1">
        <f t="array" aca="1" ref="I289" ca="1">IF(H289=H288, I288, INDEX(Parties[Player ID], H289))</f>
        <v>5</v>
      </c>
      <c r="J289" t="str" cm="1">
        <f t="array" aca="1" ref="J289" ca="1">IF(I289=I288,J288, INDEX(Monsters[Name], I289))</f>
        <v>Gunome</v>
      </c>
      <c r="K289" cm="1">
        <f t="array" aca="1" ref="K289" ca="1">IF(AND($H289=$H288, CD288=""), AN288, INDEX(Monsters[Health], $I289))</f>
        <v>54.5</v>
      </c>
      <c r="L289" cm="1">
        <f t="array" aca="1" ref="L289" ca="1">IF(AND($H289=$H288, $CD288=""), AO288, INDEX(Monsters[Stamina], $I289))</f>
        <v>13</v>
      </c>
      <c r="M289" s="18" cm="1">
        <f t="array" aca="1" ref="M289" ca="1">IF(AND($H289=$H288, $CD288=""), AP288, INDEX(Monsters[Attack], $I289))</f>
        <v>242</v>
      </c>
      <c r="N289" s="18" cm="1">
        <f t="array" aca="1" ref="N289" ca="1">IF(AND($H289=$H288, $CD288=""), AQ288, INDEX(Monsters[Defense], $I289))</f>
        <v>92</v>
      </c>
      <c r="O289" s="18" cm="1">
        <f t="array" aca="1" ref="O289" ca="1">IF(AND($H289=$H288, $CD288=""), AR288, INDEX(Monsters[Luck], $I289))</f>
        <v>110</v>
      </c>
      <c r="P289" cm="1">
        <f t="array" aca="1" ref="P289" ca="1">IF(I289=I288, P288, MATCH(INDEX(Monsters[Element], I289), Elements, 0))</f>
        <v>5</v>
      </c>
      <c r="Q289" s="4" cm="1">
        <f t="array" aca="1" ref="Q289" ca="1">INDEX(Monsters[Chance to Use 2], I289)</f>
        <v>0.4</v>
      </c>
      <c r="R289" cm="1">
        <f t="array" aca="1" ref="R289" ca="1">INDEX(Monsters[Ability 1 ID], I289)</f>
        <v>9</v>
      </c>
      <c r="S289" cm="1">
        <f t="array" aca="1" ref="S289" ca="1">INDEX(Monsters[Ability 2 ID], I289)</f>
        <v>10</v>
      </c>
      <c r="T289" cm="1">
        <f t="array" aca="1" ref="T289" ca="1">INDEX(Abilities[Stamina Cost], R289)</f>
        <v>5</v>
      </c>
      <c r="U289" cm="1">
        <f t="array" aca="1" ref="U289" ca="1">INDEX(Abilities[Stamina Cost], S289)</f>
        <v>12</v>
      </c>
      <c r="V289">
        <f t="shared" ca="1" si="167"/>
        <v>1</v>
      </c>
      <c r="W289">
        <f t="shared" ca="1" si="168"/>
        <v>5</v>
      </c>
      <c r="X289">
        <f t="shared" ca="1" si="169"/>
        <v>12</v>
      </c>
      <c r="Y289">
        <f t="shared" ca="1" si="170"/>
        <v>1</v>
      </c>
      <c r="Z289">
        <f t="shared" ca="1" si="171"/>
        <v>9</v>
      </c>
      <c r="AA289" s="18" cm="1">
        <f t="array" aca="1" ref="AA289" ca="1">INDEX(Abilities[Element ID], $Z289)</f>
        <v>5</v>
      </c>
      <c r="AB289" s="18" cm="1">
        <f t="array" aca="1" ref="AB289" ca="1">INDEX(Abilities[Stamina Cost], $Z289)</f>
        <v>5</v>
      </c>
      <c r="AC289" s="18" cm="1">
        <f t="array" aca="1" ref="AC289" ca="1">INDEX(Abilities[Min Damage], $Z289)</f>
        <v>11</v>
      </c>
      <c r="AD289" s="18" cm="1">
        <f t="array" aca="1" ref="AD289" ca="1">INDEX(Abilities[Max Damage], $Z289)</f>
        <v>16</v>
      </c>
      <c r="AE289" s="14">
        <f t="shared" ca="1" si="172"/>
        <v>32.45753963691093</v>
      </c>
      <c r="AF289" t="str" cm="1">
        <f t="array" aca="1" ref="AF289" ca="1">INDEX(Abilities[Special Effect], Z289)</f>
        <v>Vampire</v>
      </c>
      <c r="AG289" t="b" cm="1">
        <f t="array" aca="1" ref="AG289" ca="1">RAND() &lt;INDEX(Abilities[Effect Chance], Z289)*O289/100</f>
        <v>0</v>
      </c>
      <c r="AH289" t="str">
        <f t="shared" ca="1" si="173"/>
        <v/>
      </c>
      <c r="AI289" s="14">
        <f t="shared" ca="1" si="174"/>
        <v>32.45753963691093</v>
      </c>
      <c r="AJ289" t="b">
        <f t="shared" ca="1" si="175"/>
        <v>0</v>
      </c>
      <c r="AK289" t="b">
        <f ca="1">AND(AJ289, H289=COUNTA(Parties[Player Party]))</f>
        <v>0</v>
      </c>
      <c r="AL289" s="14" cm="1">
        <f t="array" aca="1" ref="AL289" ca="1">INDEX(ElementMultiplier, BL289, P289)*100/N289</f>
        <v>1.0869565217391304</v>
      </c>
      <c r="AM289" s="14">
        <f t="shared" ca="1" si="162"/>
        <v>11</v>
      </c>
      <c r="AN289" s="18">
        <f t="shared" ca="1" si="165"/>
        <v>43.5</v>
      </c>
      <c r="AO289" s="18">
        <f t="shared" ca="1" si="176"/>
        <v>8</v>
      </c>
      <c r="AP289" s="18">
        <f t="shared" ca="1" si="177"/>
        <v>242</v>
      </c>
      <c r="AQ289" s="18">
        <f t="shared" ca="1" si="178"/>
        <v>83</v>
      </c>
      <c r="AR289" s="18">
        <f t="shared" ca="1" si="179"/>
        <v>110</v>
      </c>
      <c r="AS289">
        <f t="shared" ca="1" si="180"/>
        <v>2</v>
      </c>
      <c r="AT289" cm="1">
        <f t="array" aca="1" ref="AT289" ca="1">IF(AS289=AS288, AT288, INDEX(Parties[Opponent ID], AS289))</f>
        <v>1</v>
      </c>
      <c r="AU289" t="str" cm="1">
        <f t="array" aca="1" ref="AU289" ca="1">IF(AT289=AT288,AU288, INDEX(Monsters[Name], AT289))</f>
        <v>Gnives</v>
      </c>
      <c r="AV289" cm="1">
        <f t="array" aca="1" ref="AV289" ca="1">IF(AND($AS289=$AS288, $CD288=""), BY288, INDEX(Monsters[Health], $AT289))</f>
        <v>62</v>
      </c>
      <c r="AW289" cm="1">
        <f t="array" aca="1" ref="AW289" ca="1">IF(AND($AS289=$AS288, $CD288=""), BZ288, INDEX(Monsters[Stamina], $AT289))</f>
        <v>142</v>
      </c>
      <c r="AX289" s="18" cm="1">
        <f t="array" aca="1" ref="AX289" ca="1">IF(AND($AS289=$AS288, $CD288=""), CA288, INDEX(Monsters[Attack], $AT289))</f>
        <v>105</v>
      </c>
      <c r="AY289" s="18" cm="1">
        <f t="array" aca="1" ref="AY289" ca="1">IF(AND($AS289=$AS288, $CD288=""), CB288, INDEX(Monsters[Defense], $AT289))</f>
        <v>100</v>
      </c>
      <c r="AZ289" s="18" cm="1">
        <f t="array" aca="1" ref="AZ289" ca="1">IF(AND($AS289=$AS288, $CD288=""), CC288, INDEX(Monsters[Luck], $AT289))</f>
        <v>100</v>
      </c>
      <c r="BA289" cm="1">
        <f t="array" aca="1" ref="BA289" ca="1">IF(AT289=AT288, BA288, MATCH(INDEX(Monsters[Element], AT289), Elements, 0))</f>
        <v>1</v>
      </c>
      <c r="BB289" s="4" cm="1">
        <f t="array" aca="1" ref="BB289" ca="1">INDEX(Monsters[Chance to Use 2], AT289)</f>
        <v>0.65</v>
      </c>
      <c r="BC289" cm="1">
        <f t="array" aca="1" ref="BC289" ca="1">INDEX(Monsters[Ability 1 ID], AT289)</f>
        <v>18</v>
      </c>
      <c r="BD289" cm="1">
        <f t="array" aca="1" ref="BD289" ca="1">INDEX(Monsters[Ability 2 ID], AT289)</f>
        <v>2</v>
      </c>
      <c r="BE289" cm="1">
        <f t="array" aca="1" ref="BE289" ca="1">INDEX(Abilities[Stamina Cost], BC289)</f>
        <v>25</v>
      </c>
      <c r="BF289" cm="1">
        <f t="array" aca="1" ref="BF289" ca="1">INDEX(Abilities[Stamina Cost], BD289)</f>
        <v>3</v>
      </c>
      <c r="BG289">
        <f t="shared" ca="1" si="181"/>
        <v>2</v>
      </c>
      <c r="BH289">
        <f t="shared" ca="1" si="182"/>
        <v>3</v>
      </c>
      <c r="BI289">
        <f t="shared" ca="1" si="183"/>
        <v>25</v>
      </c>
      <c r="BJ289">
        <f t="shared" ca="1" si="184"/>
        <v>2</v>
      </c>
      <c r="BK289">
        <f t="shared" ca="1" si="185"/>
        <v>2</v>
      </c>
      <c r="BL289" s="18" cm="1">
        <f t="array" aca="1" ref="BL289" ca="1">INDEX(Abilities[Element ID], $BK289)</f>
        <v>1</v>
      </c>
      <c r="BM289" s="18" cm="1">
        <f t="array" aca="1" ref="BM289" ca="1">INDEX(Abilities[Stamina Cost], $BK289)</f>
        <v>3</v>
      </c>
      <c r="BN289" s="18" cm="1">
        <f t="array" aca="1" ref="BN289" ca="1">INDEX(Abilities[Min Damage], $BK289)</f>
        <v>8</v>
      </c>
      <c r="BO289" s="18" cm="1">
        <f t="array" aca="1" ref="BO289" ca="1">INDEX(Abilities[Max Damage], $BK289)</f>
        <v>13</v>
      </c>
      <c r="BP289" s="14">
        <f t="shared" ca="1" si="186"/>
        <v>11.024948732214389</v>
      </c>
      <c r="BQ289" t="str" cm="1">
        <f t="array" aca="1" ref="BQ289" ca="1">INDEX(Abilities[Special Effect], BK289)</f>
        <v>Sunder</v>
      </c>
      <c r="BR289" t="b" cm="1">
        <f t="array" aca="1" ref="BR289" ca="1">RAND() &lt;INDEX(Abilities[Effect Chance], BK289)*AZ289/100</f>
        <v>1</v>
      </c>
      <c r="BS289" t="str">
        <f t="shared" ca="1" si="187"/>
        <v>Sunder</v>
      </c>
      <c r="BT289" s="14">
        <f t="shared" ca="1" si="188"/>
        <v>11.024948732214389</v>
      </c>
      <c r="BU289" t="b">
        <f t="shared" ca="1" si="189"/>
        <v>0</v>
      </c>
      <c r="BV289" t="b">
        <f ca="1">AND(BU289, AS289=COUNTA(Parties[Opponent Party]))</f>
        <v>0</v>
      </c>
      <c r="BW289" s="14" cm="1">
        <f t="array" aca="1" ref="BW289" ca="1">INDEX(ElementMultiplier, AA289, BA289)*100/AY289</f>
        <v>1</v>
      </c>
      <c r="BX289" s="18">
        <f t="shared" ca="1" si="163"/>
        <v>32</v>
      </c>
      <c r="BY289" s="18">
        <f t="shared" ca="1" si="164"/>
        <v>30</v>
      </c>
      <c r="BZ289" s="18">
        <f t="shared" ca="1" si="190"/>
        <v>139</v>
      </c>
      <c r="CA289" s="18">
        <f t="shared" ca="1" si="191"/>
        <v>105</v>
      </c>
      <c r="CB289" s="18">
        <f t="shared" ca="1" si="192"/>
        <v>100</v>
      </c>
      <c r="CC289" s="18">
        <f t="shared" ca="1" si="193"/>
        <v>100</v>
      </c>
      <c r="CD289" t="str">
        <f t="shared" ca="1" si="194"/>
        <v/>
      </c>
    </row>
    <row r="290" spans="8:82" x14ac:dyDescent="0.25">
      <c r="H290">
        <f t="shared" ca="1" si="166"/>
        <v>1</v>
      </c>
      <c r="I290" cm="1">
        <f t="array" aca="1" ref="I290" ca="1">IF(H290=H289, I289, INDEX(Parties[Player ID], H290))</f>
        <v>5</v>
      </c>
      <c r="J290" t="str" cm="1">
        <f t="array" aca="1" ref="J290" ca="1">IF(I290=I289,J289, INDEX(Monsters[Name], I290))</f>
        <v>Gunome</v>
      </c>
      <c r="K290" cm="1">
        <f t="array" aca="1" ref="K290" ca="1">IF(AND($H290=$H289, CD289=""), AN289, INDEX(Monsters[Health], $I290))</f>
        <v>43.5</v>
      </c>
      <c r="L290" cm="1">
        <f t="array" aca="1" ref="L290" ca="1">IF(AND($H290=$H289, $CD289=""), AO289, INDEX(Monsters[Stamina], $I290))</f>
        <v>8</v>
      </c>
      <c r="M290" s="18" cm="1">
        <f t="array" aca="1" ref="M290" ca="1">IF(AND($H290=$H289, $CD289=""), AP289, INDEX(Monsters[Attack], $I290))</f>
        <v>242</v>
      </c>
      <c r="N290" s="18" cm="1">
        <f t="array" aca="1" ref="N290" ca="1">IF(AND($H290=$H289, $CD289=""), AQ289, INDEX(Monsters[Defense], $I290))</f>
        <v>83</v>
      </c>
      <c r="O290" s="18" cm="1">
        <f t="array" aca="1" ref="O290" ca="1">IF(AND($H290=$H289, $CD289=""), AR289, INDEX(Monsters[Luck], $I290))</f>
        <v>110</v>
      </c>
      <c r="P290" cm="1">
        <f t="array" aca="1" ref="P290" ca="1">IF(I290=I289, P289, MATCH(INDEX(Monsters[Element], I290), Elements, 0))</f>
        <v>5</v>
      </c>
      <c r="Q290" s="4" cm="1">
        <f t="array" aca="1" ref="Q290" ca="1">INDEX(Monsters[Chance to Use 2], I290)</f>
        <v>0.4</v>
      </c>
      <c r="R290" cm="1">
        <f t="array" aca="1" ref="R290" ca="1">INDEX(Monsters[Ability 1 ID], I290)</f>
        <v>9</v>
      </c>
      <c r="S290" cm="1">
        <f t="array" aca="1" ref="S290" ca="1">INDEX(Monsters[Ability 2 ID], I290)</f>
        <v>10</v>
      </c>
      <c r="T290" cm="1">
        <f t="array" aca="1" ref="T290" ca="1">INDEX(Abilities[Stamina Cost], R290)</f>
        <v>5</v>
      </c>
      <c r="U290" cm="1">
        <f t="array" aca="1" ref="U290" ca="1">INDEX(Abilities[Stamina Cost], S290)</f>
        <v>12</v>
      </c>
      <c r="V290">
        <f t="shared" ca="1" si="167"/>
        <v>1</v>
      </c>
      <c r="W290">
        <f t="shared" ca="1" si="168"/>
        <v>5</v>
      </c>
      <c r="X290">
        <f t="shared" ca="1" si="169"/>
        <v>12</v>
      </c>
      <c r="Y290">
        <f t="shared" ca="1" si="170"/>
        <v>1</v>
      </c>
      <c r="Z290">
        <f t="shared" ca="1" si="171"/>
        <v>9</v>
      </c>
      <c r="AA290" s="18" cm="1">
        <f t="array" aca="1" ref="AA290" ca="1">INDEX(Abilities[Element ID], $Z290)</f>
        <v>5</v>
      </c>
      <c r="AB290" s="18" cm="1">
        <f t="array" aca="1" ref="AB290" ca="1">INDEX(Abilities[Stamina Cost], $Z290)</f>
        <v>5</v>
      </c>
      <c r="AC290" s="18" cm="1">
        <f t="array" aca="1" ref="AC290" ca="1">INDEX(Abilities[Min Damage], $Z290)</f>
        <v>11</v>
      </c>
      <c r="AD290" s="18" cm="1">
        <f t="array" aca="1" ref="AD290" ca="1">INDEX(Abilities[Max Damage], $Z290)</f>
        <v>16</v>
      </c>
      <c r="AE290" s="14">
        <f t="shared" ca="1" si="172"/>
        <v>32.052776335689757</v>
      </c>
      <c r="AF290" t="str" cm="1">
        <f t="array" aca="1" ref="AF290" ca="1">INDEX(Abilities[Special Effect], Z290)</f>
        <v>Vampire</v>
      </c>
      <c r="AG290" t="b" cm="1">
        <f t="array" aca="1" ref="AG290" ca="1">RAND() &lt;INDEX(Abilities[Effect Chance], Z290)*O290/100</f>
        <v>1</v>
      </c>
      <c r="AH290" t="str">
        <f t="shared" ca="1" si="173"/>
        <v>Vampire</v>
      </c>
      <c r="AI290" s="14">
        <f t="shared" ca="1" si="174"/>
        <v>32.052776335689757</v>
      </c>
      <c r="AJ290" t="b">
        <f t="shared" ca="1" si="175"/>
        <v>1</v>
      </c>
      <c r="AK290" t="b">
        <f ca="1">AND(AJ290, H290=COUNTA(Parties[Player Party]))</f>
        <v>0</v>
      </c>
      <c r="AL290" s="14" cm="1">
        <f t="array" aca="1" ref="AL290" ca="1">INDEX(ElementMultiplier, BL290, P290)*100/N290</f>
        <v>1.2048192771084338</v>
      </c>
      <c r="AM290" s="14">
        <f t="shared" ca="1" si="162"/>
        <v>13</v>
      </c>
      <c r="AN290" s="18">
        <f t="shared" ca="1" si="165"/>
        <v>46.5</v>
      </c>
      <c r="AO290" s="18">
        <f t="shared" ca="1" si="176"/>
        <v>3</v>
      </c>
      <c r="AP290" s="18">
        <f t="shared" ca="1" si="177"/>
        <v>242</v>
      </c>
      <c r="AQ290" s="18">
        <f t="shared" ca="1" si="178"/>
        <v>75</v>
      </c>
      <c r="AR290" s="18">
        <f t="shared" ca="1" si="179"/>
        <v>110</v>
      </c>
      <c r="AS290">
        <f t="shared" ca="1" si="180"/>
        <v>2</v>
      </c>
      <c r="AT290" cm="1">
        <f t="array" aca="1" ref="AT290" ca="1">IF(AS290=AS289, AT289, INDEX(Parties[Opponent ID], AS290))</f>
        <v>1</v>
      </c>
      <c r="AU290" t="str" cm="1">
        <f t="array" aca="1" ref="AU290" ca="1">IF(AT290=AT289,AU289, INDEX(Monsters[Name], AT290))</f>
        <v>Gnives</v>
      </c>
      <c r="AV290" cm="1">
        <f t="array" aca="1" ref="AV290" ca="1">IF(AND($AS290=$AS289, $CD289=""), BY289, INDEX(Monsters[Health], $AT290))</f>
        <v>30</v>
      </c>
      <c r="AW290" cm="1">
        <f t="array" aca="1" ref="AW290" ca="1">IF(AND($AS290=$AS289, $CD289=""), BZ289, INDEX(Monsters[Stamina], $AT290))</f>
        <v>139</v>
      </c>
      <c r="AX290" s="18" cm="1">
        <f t="array" aca="1" ref="AX290" ca="1">IF(AND($AS290=$AS289, $CD289=""), CA289, INDEX(Monsters[Attack], $AT290))</f>
        <v>105</v>
      </c>
      <c r="AY290" s="18" cm="1">
        <f t="array" aca="1" ref="AY290" ca="1">IF(AND($AS290=$AS289, $CD289=""), CB289, INDEX(Monsters[Defense], $AT290))</f>
        <v>100</v>
      </c>
      <c r="AZ290" s="18" cm="1">
        <f t="array" aca="1" ref="AZ290" ca="1">IF(AND($AS290=$AS289, $CD289=""), CC289, INDEX(Monsters[Luck], $AT290))</f>
        <v>100</v>
      </c>
      <c r="BA290" cm="1">
        <f t="array" aca="1" ref="BA290" ca="1">IF(AT290=AT289, BA289, MATCH(INDEX(Monsters[Element], AT290), Elements, 0))</f>
        <v>1</v>
      </c>
      <c r="BB290" s="4" cm="1">
        <f t="array" aca="1" ref="BB290" ca="1">INDEX(Monsters[Chance to Use 2], AT290)</f>
        <v>0.65</v>
      </c>
      <c r="BC290" cm="1">
        <f t="array" aca="1" ref="BC290" ca="1">INDEX(Monsters[Ability 1 ID], AT290)</f>
        <v>18</v>
      </c>
      <c r="BD290" cm="1">
        <f t="array" aca="1" ref="BD290" ca="1">INDEX(Monsters[Ability 2 ID], AT290)</f>
        <v>2</v>
      </c>
      <c r="BE290" cm="1">
        <f t="array" aca="1" ref="BE290" ca="1">INDEX(Abilities[Stamina Cost], BC290)</f>
        <v>25</v>
      </c>
      <c r="BF290" cm="1">
        <f t="array" aca="1" ref="BF290" ca="1">INDEX(Abilities[Stamina Cost], BD290)</f>
        <v>3</v>
      </c>
      <c r="BG290">
        <f t="shared" ca="1" si="181"/>
        <v>2</v>
      </c>
      <c r="BH290">
        <f t="shared" ca="1" si="182"/>
        <v>3</v>
      </c>
      <c r="BI290">
        <f t="shared" ca="1" si="183"/>
        <v>25</v>
      </c>
      <c r="BJ290">
        <f t="shared" ca="1" si="184"/>
        <v>2</v>
      </c>
      <c r="BK290">
        <f t="shared" ca="1" si="185"/>
        <v>2</v>
      </c>
      <c r="BL290" s="18" cm="1">
        <f t="array" aca="1" ref="BL290" ca="1">INDEX(Abilities[Element ID], $BK290)</f>
        <v>1</v>
      </c>
      <c r="BM290" s="18" cm="1">
        <f t="array" aca="1" ref="BM290" ca="1">INDEX(Abilities[Stamina Cost], $BK290)</f>
        <v>3</v>
      </c>
      <c r="BN290" s="18" cm="1">
        <f t="array" aca="1" ref="BN290" ca="1">INDEX(Abilities[Min Damage], $BK290)</f>
        <v>8</v>
      </c>
      <c r="BO290" s="18" cm="1">
        <f t="array" aca="1" ref="BO290" ca="1">INDEX(Abilities[Max Damage], $BK290)</f>
        <v>13</v>
      </c>
      <c r="BP290" s="14">
        <f t="shared" ca="1" si="186"/>
        <v>12.648829782561654</v>
      </c>
      <c r="BQ290" t="str" cm="1">
        <f t="array" aca="1" ref="BQ290" ca="1">INDEX(Abilities[Special Effect], BK290)</f>
        <v>Sunder</v>
      </c>
      <c r="BR290" t="b" cm="1">
        <f t="array" aca="1" ref="BR290" ca="1">RAND() &lt;INDEX(Abilities[Effect Chance], BK290)*AZ290/100</f>
        <v>1</v>
      </c>
      <c r="BS290" t="str">
        <f t="shared" ca="1" si="187"/>
        <v>Sunder</v>
      </c>
      <c r="BT290" s="14">
        <f t="shared" ca="1" si="188"/>
        <v>12.648829782561654</v>
      </c>
      <c r="BU290" t="b">
        <f t="shared" ca="1" si="189"/>
        <v>1</v>
      </c>
      <c r="BV290" t="b">
        <f ca="1">AND(BU290, AS290=COUNTA(Parties[Opponent Party]))</f>
        <v>0</v>
      </c>
      <c r="BW290" s="14" cm="1">
        <f t="array" aca="1" ref="BW290" ca="1">INDEX(ElementMultiplier, AA290, BA290)*100/AY290</f>
        <v>1</v>
      </c>
      <c r="BX290" s="18">
        <f t="shared" ca="1" si="163"/>
        <v>32</v>
      </c>
      <c r="BY290" s="18">
        <f t="shared" ca="1" si="164"/>
        <v>0</v>
      </c>
      <c r="BZ290" s="18">
        <f t="shared" ca="1" si="190"/>
        <v>136</v>
      </c>
      <c r="CA290" s="18">
        <f t="shared" ca="1" si="191"/>
        <v>105</v>
      </c>
      <c r="CB290" s="18">
        <f t="shared" ca="1" si="192"/>
        <v>100</v>
      </c>
      <c r="CC290" s="18">
        <f t="shared" ca="1" si="193"/>
        <v>100</v>
      </c>
      <c r="CD290" t="str">
        <f t="shared" ca="1" si="194"/>
        <v/>
      </c>
    </row>
    <row r="291" spans="8:82" x14ac:dyDescent="0.25">
      <c r="H291">
        <f t="shared" ca="1" si="166"/>
        <v>2</v>
      </c>
      <c r="I291" cm="1">
        <f t="array" aca="1" ref="I291" ca="1">IF(H291=H290, I290, INDEX(Parties[Player ID], H291))</f>
        <v>8</v>
      </c>
      <c r="J291" t="str" cm="1">
        <f t="array" aca="1" ref="J291" ca="1">IF(I291=I290,J290, INDEX(Monsters[Name], I291))</f>
        <v>EFUP Gnome (Extrodinary Fantasical Ultra Pretty Gnome)</v>
      </c>
      <c r="K291" cm="1">
        <f t="array" aca="1" ref="K291" ca="1">IF(AND($H291=$H290, CD290=""), AN290, INDEX(Monsters[Health], $I291))</f>
        <v>110</v>
      </c>
      <c r="L291" cm="1">
        <f t="array" aca="1" ref="L291" ca="1">IF(AND($H291=$H290, $CD290=""), AO290, INDEX(Monsters[Stamina], $I291))</f>
        <v>200</v>
      </c>
      <c r="M291" s="18" cm="1">
        <f t="array" aca="1" ref="M291" ca="1">IF(AND($H291=$H290, $CD290=""), AP290, INDEX(Monsters[Attack], $I291))</f>
        <v>80</v>
      </c>
      <c r="N291" s="18" cm="1">
        <f t="array" aca="1" ref="N291" ca="1">IF(AND($H291=$H290, $CD290=""), AQ290, INDEX(Monsters[Defense], $I291))</f>
        <v>95</v>
      </c>
      <c r="O291" s="18" cm="1">
        <f t="array" aca="1" ref="O291" ca="1">IF(AND($H291=$H290, $CD290=""), AR290, INDEX(Monsters[Luck], $I291))</f>
        <v>100</v>
      </c>
      <c r="P291" cm="1">
        <f t="array" aca="1" ref="P291" ca="1">IF(I291=I290, P290, MATCH(INDEX(Monsters[Element], I291), Elements, 0))</f>
        <v>2</v>
      </c>
      <c r="Q291" s="4" cm="1">
        <f t="array" aca="1" ref="Q291" ca="1">INDEX(Monsters[Chance to Use 2], I291)</f>
        <v>0.8</v>
      </c>
      <c r="R291" cm="1">
        <f t="array" aca="1" ref="R291" ca="1">INDEX(Monsters[Ability 1 ID], I291)</f>
        <v>14</v>
      </c>
      <c r="S291" cm="1">
        <f t="array" aca="1" ref="S291" ca="1">INDEX(Monsters[Ability 2 ID], I291)</f>
        <v>11</v>
      </c>
      <c r="T291" cm="1">
        <f t="array" aca="1" ref="T291" ca="1">INDEX(Abilities[Stamina Cost], R291)</f>
        <v>20</v>
      </c>
      <c r="U291" cm="1">
        <f t="array" aca="1" ref="U291" ca="1">INDEX(Abilities[Stamina Cost], S291)</f>
        <v>10</v>
      </c>
      <c r="V291">
        <f t="shared" ca="1" si="167"/>
        <v>2</v>
      </c>
      <c r="W291">
        <f t="shared" ca="1" si="168"/>
        <v>10</v>
      </c>
      <c r="X291">
        <f t="shared" ca="1" si="169"/>
        <v>20</v>
      </c>
      <c r="Y291">
        <f t="shared" ca="1" si="170"/>
        <v>2</v>
      </c>
      <c r="Z291">
        <f t="shared" ca="1" si="171"/>
        <v>11</v>
      </c>
      <c r="AA291" s="18" cm="1">
        <f t="array" aca="1" ref="AA291" ca="1">INDEX(Abilities[Element ID], $Z291)</f>
        <v>2</v>
      </c>
      <c r="AB291" s="18" cm="1">
        <f t="array" aca="1" ref="AB291" ca="1">INDEX(Abilities[Stamina Cost], $Z291)</f>
        <v>10</v>
      </c>
      <c r="AC291" s="18" cm="1">
        <f t="array" aca="1" ref="AC291" ca="1">INDEX(Abilities[Min Damage], $Z291)</f>
        <v>10</v>
      </c>
      <c r="AD291" s="18" cm="1">
        <f t="array" aca="1" ref="AD291" ca="1">INDEX(Abilities[Max Damage], $Z291)</f>
        <v>22</v>
      </c>
      <c r="AE291" s="14">
        <f t="shared" ca="1" si="172"/>
        <v>14.557104617053483</v>
      </c>
      <c r="AF291" t="str" cm="1">
        <f t="array" aca="1" ref="AF291" ca="1">INDEX(Abilities[Special Effect], Z291)</f>
        <v>Vampire</v>
      </c>
      <c r="AG291" t="b" cm="1">
        <f t="array" aca="1" ref="AG291" ca="1">RAND() &lt;INDEX(Abilities[Effect Chance], Z291)*O291/100</f>
        <v>0</v>
      </c>
      <c r="AH291" t="str">
        <f t="shared" ca="1" si="173"/>
        <v/>
      </c>
      <c r="AI291" s="14">
        <f t="shared" ca="1" si="174"/>
        <v>14.557104617053483</v>
      </c>
      <c r="AJ291" t="b">
        <f t="shared" ca="1" si="175"/>
        <v>0</v>
      </c>
      <c r="AK291" t="b">
        <f ca="1">AND(AJ291, H291=COUNTA(Parties[Player Party]))</f>
        <v>0</v>
      </c>
      <c r="AL291" s="14" cm="1">
        <f t="array" aca="1" ref="AL291" ca="1">INDEX(ElementMultiplier, BL291, P291)*100/N291</f>
        <v>2.1052631578947367</v>
      </c>
      <c r="AM291" s="14">
        <f t="shared" ca="1" si="162"/>
        <v>17</v>
      </c>
      <c r="AN291" s="18">
        <f t="shared" ca="1" si="165"/>
        <v>93</v>
      </c>
      <c r="AO291" s="18">
        <f t="shared" ca="1" si="176"/>
        <v>190</v>
      </c>
      <c r="AP291" s="18">
        <f t="shared" ca="1" si="177"/>
        <v>80</v>
      </c>
      <c r="AQ291" s="18">
        <f t="shared" ca="1" si="178"/>
        <v>95</v>
      </c>
      <c r="AR291" s="18">
        <f t="shared" ca="1" si="179"/>
        <v>100</v>
      </c>
      <c r="AS291">
        <f t="shared" ca="1" si="180"/>
        <v>3</v>
      </c>
      <c r="AT291" cm="1">
        <f t="array" aca="1" ref="AT291" ca="1">IF(AS291=AS290, AT290, INDEX(Parties[Opponent ID], AS291))</f>
        <v>11</v>
      </c>
      <c r="AU291" t="str" cm="1">
        <f t="array" aca="1" ref="AU291" ca="1">IF(AT291=AT290,AU290, INDEX(Monsters[Name], AT291))</f>
        <v>Gneaver</v>
      </c>
      <c r="AV291" cm="1">
        <f t="array" aca="1" ref="AV291" ca="1">IF(AND($AS291=$AS290, $CD290=""), BY290, INDEX(Monsters[Health], $AT291))</f>
        <v>120</v>
      </c>
      <c r="AW291" cm="1">
        <f t="array" aca="1" ref="AW291" ca="1">IF(AND($AS291=$AS290, $CD290=""), BZ290, INDEX(Monsters[Stamina], $AT291))</f>
        <v>107</v>
      </c>
      <c r="AX291" s="18" cm="1">
        <f t="array" aca="1" ref="AX291" ca="1">IF(AND($AS291=$AS290, $CD290=""), CA290, INDEX(Monsters[Attack], $AT291))</f>
        <v>110</v>
      </c>
      <c r="AY291" s="18" cm="1">
        <f t="array" aca="1" ref="AY291" ca="1">IF(AND($AS291=$AS290, $CD290=""), CB290, INDEX(Monsters[Defense], $AT291))</f>
        <v>80</v>
      </c>
      <c r="AZ291" s="18" cm="1">
        <f t="array" aca="1" ref="AZ291" ca="1">IF(AND($AS291=$AS290, $CD290=""), CC290, INDEX(Monsters[Luck], $AT291))</f>
        <v>100</v>
      </c>
      <c r="BA291" cm="1">
        <f t="array" aca="1" ref="BA291" ca="1">IF(AT291=AT290, BA290, MATCH(INDEX(Monsters[Element], AT291), Elements, 0))</f>
        <v>4</v>
      </c>
      <c r="BB291" s="4" cm="1">
        <f t="array" aca="1" ref="BB291" ca="1">INDEX(Monsters[Chance to Use 2], AT291)</f>
        <v>0.25</v>
      </c>
      <c r="BC291" cm="1">
        <f t="array" aca="1" ref="BC291" ca="1">INDEX(Monsters[Ability 1 ID], AT291)</f>
        <v>1</v>
      </c>
      <c r="BD291" cm="1">
        <f t="array" aca="1" ref="BD291" ca="1">INDEX(Monsters[Ability 2 ID], AT291)</f>
        <v>2</v>
      </c>
      <c r="BE291" cm="1">
        <f t="array" aca="1" ref="BE291" ca="1">INDEX(Abilities[Stamina Cost], BC291)</f>
        <v>5</v>
      </c>
      <c r="BF291" cm="1">
        <f t="array" aca="1" ref="BF291" ca="1">INDEX(Abilities[Stamina Cost], BD291)</f>
        <v>3</v>
      </c>
      <c r="BG291">
        <f t="shared" ca="1" si="181"/>
        <v>2</v>
      </c>
      <c r="BH291">
        <f t="shared" ca="1" si="182"/>
        <v>3</v>
      </c>
      <c r="BI291">
        <f t="shared" ca="1" si="183"/>
        <v>5</v>
      </c>
      <c r="BJ291">
        <f t="shared" ca="1" si="184"/>
        <v>1</v>
      </c>
      <c r="BK291">
        <f t="shared" ca="1" si="185"/>
        <v>1</v>
      </c>
      <c r="BL291" s="18" cm="1">
        <f t="array" aca="1" ref="BL291" ca="1">INDEX(Abilities[Element ID], $BK291)</f>
        <v>4</v>
      </c>
      <c r="BM291" s="18" cm="1">
        <f t="array" aca="1" ref="BM291" ca="1">INDEX(Abilities[Stamina Cost], $BK291)</f>
        <v>5</v>
      </c>
      <c r="BN291" s="18" cm="1">
        <f t="array" aca="1" ref="BN291" ca="1">INDEX(Abilities[Min Damage], $BK291)</f>
        <v>12</v>
      </c>
      <c r="BO291" s="18" cm="1">
        <f t="array" aca="1" ref="BO291" ca="1">INDEX(Abilities[Max Damage], $BK291)</f>
        <v>18</v>
      </c>
      <c r="BP291" s="14">
        <f t="shared" ca="1" si="186"/>
        <v>17.251254125004767</v>
      </c>
      <c r="BQ291" t="str" cm="1">
        <f t="array" aca="1" ref="BQ291" ca="1">INDEX(Abilities[Special Effect], BK291)</f>
        <v>Vampire</v>
      </c>
      <c r="BR291" t="b" cm="1">
        <f t="array" aca="1" ref="BR291" ca="1">RAND() &lt;INDEX(Abilities[Effect Chance], BK291)*AZ291/100</f>
        <v>0</v>
      </c>
      <c r="BS291" t="str">
        <f t="shared" ca="1" si="187"/>
        <v/>
      </c>
      <c r="BT291" s="14">
        <f t="shared" ca="1" si="188"/>
        <v>17.251254125004767</v>
      </c>
      <c r="BU291" t="b">
        <f t="shared" ca="1" si="189"/>
        <v>0</v>
      </c>
      <c r="BV291" t="b">
        <f ca="1">AND(BU291, AS291=COUNTA(Parties[Opponent Party]))</f>
        <v>0</v>
      </c>
      <c r="BW291" s="14" cm="1">
        <f t="array" aca="1" ref="BW291" ca="1">INDEX(ElementMultiplier, AA291, BA291)*100/AY291</f>
        <v>1.5625</v>
      </c>
      <c r="BX291" s="18">
        <f t="shared" ca="1" si="163"/>
        <v>23</v>
      </c>
      <c r="BY291" s="18">
        <f t="shared" ca="1" si="164"/>
        <v>97</v>
      </c>
      <c r="BZ291" s="18">
        <f t="shared" ca="1" si="190"/>
        <v>102</v>
      </c>
      <c r="CA291" s="18">
        <f t="shared" ca="1" si="191"/>
        <v>110</v>
      </c>
      <c r="CB291" s="18">
        <f t="shared" ca="1" si="192"/>
        <v>80</v>
      </c>
      <c r="CC291" s="18">
        <f t="shared" ca="1" si="193"/>
        <v>100</v>
      </c>
      <c r="CD291" t="str">
        <f t="shared" ca="1" si="194"/>
        <v/>
      </c>
    </row>
    <row r="292" spans="8:82" x14ac:dyDescent="0.25">
      <c r="H292">
        <f t="shared" ca="1" si="166"/>
        <v>2</v>
      </c>
      <c r="I292" cm="1">
        <f t="array" aca="1" ref="I292" ca="1">IF(H292=H291, I291, INDEX(Parties[Player ID], H292))</f>
        <v>8</v>
      </c>
      <c r="J292" t="str" cm="1">
        <f t="array" aca="1" ref="J292" ca="1">IF(I292=I291,J291, INDEX(Monsters[Name], I292))</f>
        <v>EFUP Gnome (Extrodinary Fantasical Ultra Pretty Gnome)</v>
      </c>
      <c r="K292" cm="1">
        <f t="array" aca="1" ref="K292" ca="1">IF(AND($H292=$H291, CD291=""), AN291, INDEX(Monsters[Health], $I292))</f>
        <v>93</v>
      </c>
      <c r="L292" cm="1">
        <f t="array" aca="1" ref="L292" ca="1">IF(AND($H292=$H291, $CD291=""), AO291, INDEX(Monsters[Stamina], $I292))</f>
        <v>190</v>
      </c>
      <c r="M292" s="18" cm="1">
        <f t="array" aca="1" ref="M292" ca="1">IF(AND($H292=$H291, $CD291=""), AP291, INDEX(Monsters[Attack], $I292))</f>
        <v>80</v>
      </c>
      <c r="N292" s="18" cm="1">
        <f t="array" aca="1" ref="N292" ca="1">IF(AND($H292=$H291, $CD291=""), AQ291, INDEX(Monsters[Defense], $I292))</f>
        <v>95</v>
      </c>
      <c r="O292" s="18" cm="1">
        <f t="array" aca="1" ref="O292" ca="1">IF(AND($H292=$H291, $CD291=""), AR291, INDEX(Monsters[Luck], $I292))</f>
        <v>100</v>
      </c>
      <c r="P292" cm="1">
        <f t="array" aca="1" ref="P292" ca="1">IF(I292=I291, P291, MATCH(INDEX(Monsters[Element], I292), Elements, 0))</f>
        <v>2</v>
      </c>
      <c r="Q292" s="4" cm="1">
        <f t="array" aca="1" ref="Q292" ca="1">INDEX(Monsters[Chance to Use 2], I292)</f>
        <v>0.8</v>
      </c>
      <c r="R292" cm="1">
        <f t="array" aca="1" ref="R292" ca="1">INDEX(Monsters[Ability 1 ID], I292)</f>
        <v>14</v>
      </c>
      <c r="S292" cm="1">
        <f t="array" aca="1" ref="S292" ca="1">INDEX(Monsters[Ability 2 ID], I292)</f>
        <v>11</v>
      </c>
      <c r="T292" cm="1">
        <f t="array" aca="1" ref="T292" ca="1">INDEX(Abilities[Stamina Cost], R292)</f>
        <v>20</v>
      </c>
      <c r="U292" cm="1">
        <f t="array" aca="1" ref="U292" ca="1">INDEX(Abilities[Stamina Cost], S292)</f>
        <v>10</v>
      </c>
      <c r="V292">
        <f t="shared" ca="1" si="167"/>
        <v>2</v>
      </c>
      <c r="W292">
        <f t="shared" ca="1" si="168"/>
        <v>10</v>
      </c>
      <c r="X292">
        <f t="shared" ca="1" si="169"/>
        <v>20</v>
      </c>
      <c r="Y292">
        <f t="shared" ca="1" si="170"/>
        <v>2</v>
      </c>
      <c r="Z292">
        <f t="shared" ca="1" si="171"/>
        <v>11</v>
      </c>
      <c r="AA292" s="18" cm="1">
        <f t="array" aca="1" ref="AA292" ca="1">INDEX(Abilities[Element ID], $Z292)</f>
        <v>2</v>
      </c>
      <c r="AB292" s="18" cm="1">
        <f t="array" aca="1" ref="AB292" ca="1">INDEX(Abilities[Stamina Cost], $Z292)</f>
        <v>10</v>
      </c>
      <c r="AC292" s="18" cm="1">
        <f t="array" aca="1" ref="AC292" ca="1">INDEX(Abilities[Min Damage], $Z292)</f>
        <v>10</v>
      </c>
      <c r="AD292" s="18" cm="1">
        <f t="array" aca="1" ref="AD292" ca="1">INDEX(Abilities[Max Damage], $Z292)</f>
        <v>22</v>
      </c>
      <c r="AE292" s="14">
        <f t="shared" ca="1" si="172"/>
        <v>11.71042515379577</v>
      </c>
      <c r="AF292" t="str" cm="1">
        <f t="array" aca="1" ref="AF292" ca="1">INDEX(Abilities[Special Effect], Z292)</f>
        <v>Vampire</v>
      </c>
      <c r="AG292" t="b" cm="1">
        <f t="array" aca="1" ref="AG292" ca="1">RAND() &lt;INDEX(Abilities[Effect Chance], Z292)*O292/100</f>
        <v>1</v>
      </c>
      <c r="AH292" t="str">
        <f t="shared" ca="1" si="173"/>
        <v>Vampire</v>
      </c>
      <c r="AI292" s="14">
        <f t="shared" ca="1" si="174"/>
        <v>11.71042515379577</v>
      </c>
      <c r="AJ292" t="b">
        <f t="shared" ca="1" si="175"/>
        <v>0</v>
      </c>
      <c r="AK292" t="b">
        <f ca="1">AND(AJ292, H292=COUNTA(Parties[Player Party]))</f>
        <v>0</v>
      </c>
      <c r="AL292" s="14" cm="1">
        <f t="array" aca="1" ref="AL292" ca="1">INDEX(ElementMultiplier, BL292, P292)*100/N292</f>
        <v>2.1052631578947367</v>
      </c>
      <c r="AM292" s="14">
        <f t="shared" ca="1" si="162"/>
        <v>17</v>
      </c>
      <c r="AN292" s="18">
        <f t="shared" ca="1" si="165"/>
        <v>85</v>
      </c>
      <c r="AO292" s="18">
        <f t="shared" ca="1" si="176"/>
        <v>180</v>
      </c>
      <c r="AP292" s="18">
        <f t="shared" ca="1" si="177"/>
        <v>80</v>
      </c>
      <c r="AQ292" s="18">
        <f t="shared" ca="1" si="178"/>
        <v>95</v>
      </c>
      <c r="AR292" s="18">
        <f t="shared" ca="1" si="179"/>
        <v>100</v>
      </c>
      <c r="AS292">
        <f t="shared" ca="1" si="180"/>
        <v>3</v>
      </c>
      <c r="AT292" cm="1">
        <f t="array" aca="1" ref="AT292" ca="1">IF(AS292=AS291, AT291, INDEX(Parties[Opponent ID], AS292))</f>
        <v>11</v>
      </c>
      <c r="AU292" t="str" cm="1">
        <f t="array" aca="1" ref="AU292" ca="1">IF(AT292=AT291,AU291, INDEX(Monsters[Name], AT292))</f>
        <v>Gneaver</v>
      </c>
      <c r="AV292" cm="1">
        <f t="array" aca="1" ref="AV292" ca="1">IF(AND($AS292=$AS291, $CD291=""), BY291, INDEX(Monsters[Health], $AT292))</f>
        <v>97</v>
      </c>
      <c r="AW292" cm="1">
        <f t="array" aca="1" ref="AW292" ca="1">IF(AND($AS292=$AS291, $CD291=""), BZ291, INDEX(Monsters[Stamina], $AT292))</f>
        <v>102</v>
      </c>
      <c r="AX292" s="18" cm="1">
        <f t="array" aca="1" ref="AX292" ca="1">IF(AND($AS292=$AS291, $CD291=""), CA291, INDEX(Monsters[Attack], $AT292))</f>
        <v>110</v>
      </c>
      <c r="AY292" s="18" cm="1">
        <f t="array" aca="1" ref="AY292" ca="1">IF(AND($AS292=$AS291, $CD291=""), CB291, INDEX(Monsters[Defense], $AT292))</f>
        <v>80</v>
      </c>
      <c r="AZ292" s="18" cm="1">
        <f t="array" aca="1" ref="AZ292" ca="1">IF(AND($AS292=$AS291, $CD291=""), CC291, INDEX(Monsters[Luck], $AT292))</f>
        <v>100</v>
      </c>
      <c r="BA292" cm="1">
        <f t="array" aca="1" ref="BA292" ca="1">IF(AT292=AT291, BA291, MATCH(INDEX(Monsters[Element], AT292), Elements, 0))</f>
        <v>4</v>
      </c>
      <c r="BB292" s="4" cm="1">
        <f t="array" aca="1" ref="BB292" ca="1">INDEX(Monsters[Chance to Use 2], AT292)</f>
        <v>0.25</v>
      </c>
      <c r="BC292" cm="1">
        <f t="array" aca="1" ref="BC292" ca="1">INDEX(Monsters[Ability 1 ID], AT292)</f>
        <v>1</v>
      </c>
      <c r="BD292" cm="1">
        <f t="array" aca="1" ref="BD292" ca="1">INDEX(Monsters[Ability 2 ID], AT292)</f>
        <v>2</v>
      </c>
      <c r="BE292" cm="1">
        <f t="array" aca="1" ref="BE292" ca="1">INDEX(Abilities[Stamina Cost], BC292)</f>
        <v>5</v>
      </c>
      <c r="BF292" cm="1">
        <f t="array" aca="1" ref="BF292" ca="1">INDEX(Abilities[Stamina Cost], BD292)</f>
        <v>3</v>
      </c>
      <c r="BG292">
        <f t="shared" ca="1" si="181"/>
        <v>2</v>
      </c>
      <c r="BH292">
        <f t="shared" ca="1" si="182"/>
        <v>3</v>
      </c>
      <c r="BI292">
        <f t="shared" ca="1" si="183"/>
        <v>5</v>
      </c>
      <c r="BJ292">
        <f t="shared" ca="1" si="184"/>
        <v>1</v>
      </c>
      <c r="BK292">
        <f t="shared" ca="1" si="185"/>
        <v>1</v>
      </c>
      <c r="BL292" s="18" cm="1">
        <f t="array" aca="1" ref="BL292" ca="1">INDEX(Abilities[Element ID], $BK292)</f>
        <v>4</v>
      </c>
      <c r="BM292" s="18" cm="1">
        <f t="array" aca="1" ref="BM292" ca="1">INDEX(Abilities[Stamina Cost], $BK292)</f>
        <v>5</v>
      </c>
      <c r="BN292" s="18" cm="1">
        <f t="array" aca="1" ref="BN292" ca="1">INDEX(Abilities[Min Damage], $BK292)</f>
        <v>12</v>
      </c>
      <c r="BO292" s="18" cm="1">
        <f t="array" aca="1" ref="BO292" ca="1">INDEX(Abilities[Max Damage], $BK292)</f>
        <v>18</v>
      </c>
      <c r="BP292" s="14">
        <f t="shared" ca="1" si="186"/>
        <v>17.461349663145462</v>
      </c>
      <c r="BQ292" t="str" cm="1">
        <f t="array" aca="1" ref="BQ292" ca="1">INDEX(Abilities[Special Effect], BK292)</f>
        <v>Vampire</v>
      </c>
      <c r="BR292" t="b" cm="1">
        <f t="array" aca="1" ref="BR292" ca="1">RAND() &lt;INDEX(Abilities[Effect Chance], BK292)*AZ292/100</f>
        <v>0</v>
      </c>
      <c r="BS292" t="str">
        <f t="shared" ca="1" si="187"/>
        <v/>
      </c>
      <c r="BT292" s="14">
        <f t="shared" ca="1" si="188"/>
        <v>17.461349663145462</v>
      </c>
      <c r="BU292" t="b">
        <f t="shared" ca="1" si="189"/>
        <v>0</v>
      </c>
      <c r="BV292" t="b">
        <f ca="1">AND(BU292, AS292=COUNTA(Parties[Opponent Party]))</f>
        <v>0</v>
      </c>
      <c r="BW292" s="14" cm="1">
        <f t="array" aca="1" ref="BW292" ca="1">INDEX(ElementMultiplier, AA292, BA292)*100/AY292</f>
        <v>1.5625</v>
      </c>
      <c r="BX292" s="18">
        <f t="shared" ca="1" si="163"/>
        <v>18</v>
      </c>
      <c r="BY292" s="18">
        <f t="shared" ca="1" si="164"/>
        <v>79</v>
      </c>
      <c r="BZ292" s="18">
        <f t="shared" ca="1" si="190"/>
        <v>97</v>
      </c>
      <c r="CA292" s="18">
        <f t="shared" ca="1" si="191"/>
        <v>110</v>
      </c>
      <c r="CB292" s="18">
        <f t="shared" ca="1" si="192"/>
        <v>80</v>
      </c>
      <c r="CC292" s="18">
        <f t="shared" ca="1" si="193"/>
        <v>100</v>
      </c>
      <c r="CD292" t="str">
        <f t="shared" ca="1" si="194"/>
        <v/>
      </c>
    </row>
    <row r="293" spans="8:82" x14ac:dyDescent="0.25">
      <c r="H293">
        <f t="shared" ca="1" si="166"/>
        <v>2</v>
      </c>
      <c r="I293" cm="1">
        <f t="array" aca="1" ref="I293" ca="1">IF(H293=H292, I292, INDEX(Parties[Player ID], H293))</f>
        <v>8</v>
      </c>
      <c r="J293" t="str" cm="1">
        <f t="array" aca="1" ref="J293" ca="1">IF(I293=I292,J292, INDEX(Monsters[Name], I293))</f>
        <v>EFUP Gnome (Extrodinary Fantasical Ultra Pretty Gnome)</v>
      </c>
      <c r="K293" cm="1">
        <f t="array" aca="1" ref="K293" ca="1">IF(AND($H293=$H292, CD292=""), AN292, INDEX(Monsters[Health], $I293))</f>
        <v>85</v>
      </c>
      <c r="L293" cm="1">
        <f t="array" aca="1" ref="L293" ca="1">IF(AND($H293=$H292, $CD292=""), AO292, INDEX(Monsters[Stamina], $I293))</f>
        <v>180</v>
      </c>
      <c r="M293" s="18" cm="1">
        <f t="array" aca="1" ref="M293" ca="1">IF(AND($H293=$H292, $CD292=""), AP292, INDEX(Monsters[Attack], $I293))</f>
        <v>80</v>
      </c>
      <c r="N293" s="18" cm="1">
        <f t="array" aca="1" ref="N293" ca="1">IF(AND($H293=$H292, $CD292=""), AQ292, INDEX(Monsters[Defense], $I293))</f>
        <v>95</v>
      </c>
      <c r="O293" s="18" cm="1">
        <f t="array" aca="1" ref="O293" ca="1">IF(AND($H293=$H292, $CD292=""), AR292, INDEX(Monsters[Luck], $I293))</f>
        <v>100</v>
      </c>
      <c r="P293" cm="1">
        <f t="array" aca="1" ref="P293" ca="1">IF(I293=I292, P292, MATCH(INDEX(Monsters[Element], I293), Elements, 0))</f>
        <v>2</v>
      </c>
      <c r="Q293" s="4" cm="1">
        <f t="array" aca="1" ref="Q293" ca="1">INDEX(Monsters[Chance to Use 2], I293)</f>
        <v>0.8</v>
      </c>
      <c r="R293" cm="1">
        <f t="array" aca="1" ref="R293" ca="1">INDEX(Monsters[Ability 1 ID], I293)</f>
        <v>14</v>
      </c>
      <c r="S293" cm="1">
        <f t="array" aca="1" ref="S293" ca="1">INDEX(Monsters[Ability 2 ID], I293)</f>
        <v>11</v>
      </c>
      <c r="T293" cm="1">
        <f t="array" aca="1" ref="T293" ca="1">INDEX(Abilities[Stamina Cost], R293)</f>
        <v>20</v>
      </c>
      <c r="U293" cm="1">
        <f t="array" aca="1" ref="U293" ca="1">INDEX(Abilities[Stamina Cost], S293)</f>
        <v>10</v>
      </c>
      <c r="V293">
        <f t="shared" ca="1" si="167"/>
        <v>2</v>
      </c>
      <c r="W293">
        <f t="shared" ca="1" si="168"/>
        <v>10</v>
      </c>
      <c r="X293">
        <f t="shared" ca="1" si="169"/>
        <v>20</v>
      </c>
      <c r="Y293">
        <f t="shared" ca="1" si="170"/>
        <v>2</v>
      </c>
      <c r="Z293">
        <f t="shared" ca="1" si="171"/>
        <v>11</v>
      </c>
      <c r="AA293" s="18" cm="1">
        <f t="array" aca="1" ref="AA293" ca="1">INDEX(Abilities[Element ID], $Z293)</f>
        <v>2</v>
      </c>
      <c r="AB293" s="18" cm="1">
        <f t="array" aca="1" ref="AB293" ca="1">INDEX(Abilities[Stamina Cost], $Z293)</f>
        <v>10</v>
      </c>
      <c r="AC293" s="18" cm="1">
        <f t="array" aca="1" ref="AC293" ca="1">INDEX(Abilities[Min Damage], $Z293)</f>
        <v>10</v>
      </c>
      <c r="AD293" s="18" cm="1">
        <f t="array" aca="1" ref="AD293" ca="1">INDEX(Abilities[Max Damage], $Z293)</f>
        <v>22</v>
      </c>
      <c r="AE293" s="14">
        <f t="shared" ca="1" si="172"/>
        <v>12.143171032252317</v>
      </c>
      <c r="AF293" t="str" cm="1">
        <f t="array" aca="1" ref="AF293" ca="1">INDEX(Abilities[Special Effect], Z293)</f>
        <v>Vampire</v>
      </c>
      <c r="AG293" t="b" cm="1">
        <f t="array" aca="1" ref="AG293" ca="1">RAND() &lt;INDEX(Abilities[Effect Chance], Z293)*O293/100</f>
        <v>1</v>
      </c>
      <c r="AH293" t="str">
        <f t="shared" ca="1" si="173"/>
        <v>Vampire</v>
      </c>
      <c r="AI293" s="14">
        <f t="shared" ca="1" si="174"/>
        <v>12.143171032252317</v>
      </c>
      <c r="AJ293" t="b">
        <f t="shared" ca="1" si="175"/>
        <v>0</v>
      </c>
      <c r="AK293" t="b">
        <f ca="1">AND(AJ293, H293=COUNTA(Parties[Player Party]))</f>
        <v>0</v>
      </c>
      <c r="AL293" s="14" cm="1">
        <f t="array" aca="1" ref="AL293" ca="1">INDEX(ElementMultiplier, BL293, P293)*100/N293</f>
        <v>2.1052631578947367</v>
      </c>
      <c r="AM293" s="14">
        <f t="shared" ca="1" si="162"/>
        <v>16</v>
      </c>
      <c r="AN293" s="18">
        <f t="shared" ca="1" si="165"/>
        <v>78.5</v>
      </c>
      <c r="AO293" s="18">
        <f t="shared" ca="1" si="176"/>
        <v>170</v>
      </c>
      <c r="AP293" s="18">
        <f t="shared" ca="1" si="177"/>
        <v>80</v>
      </c>
      <c r="AQ293" s="18">
        <f t="shared" ca="1" si="178"/>
        <v>95</v>
      </c>
      <c r="AR293" s="18">
        <f t="shared" ca="1" si="179"/>
        <v>100</v>
      </c>
      <c r="AS293">
        <f t="shared" ca="1" si="180"/>
        <v>3</v>
      </c>
      <c r="AT293" cm="1">
        <f t="array" aca="1" ref="AT293" ca="1">IF(AS293=AS292, AT292, INDEX(Parties[Opponent ID], AS293))</f>
        <v>11</v>
      </c>
      <c r="AU293" t="str" cm="1">
        <f t="array" aca="1" ref="AU293" ca="1">IF(AT293=AT292,AU292, INDEX(Monsters[Name], AT293))</f>
        <v>Gneaver</v>
      </c>
      <c r="AV293" cm="1">
        <f t="array" aca="1" ref="AV293" ca="1">IF(AND($AS293=$AS292, $CD292=""), BY292, INDEX(Monsters[Health], $AT293))</f>
        <v>79</v>
      </c>
      <c r="AW293" cm="1">
        <f t="array" aca="1" ref="AW293" ca="1">IF(AND($AS293=$AS292, $CD292=""), BZ292, INDEX(Monsters[Stamina], $AT293))</f>
        <v>97</v>
      </c>
      <c r="AX293" s="18" cm="1">
        <f t="array" aca="1" ref="AX293" ca="1">IF(AND($AS293=$AS292, $CD292=""), CA292, INDEX(Monsters[Attack], $AT293))</f>
        <v>110</v>
      </c>
      <c r="AY293" s="18" cm="1">
        <f t="array" aca="1" ref="AY293" ca="1">IF(AND($AS293=$AS292, $CD292=""), CB292, INDEX(Monsters[Defense], $AT293))</f>
        <v>80</v>
      </c>
      <c r="AZ293" s="18" cm="1">
        <f t="array" aca="1" ref="AZ293" ca="1">IF(AND($AS293=$AS292, $CD292=""), CC292, INDEX(Monsters[Luck], $AT293))</f>
        <v>100</v>
      </c>
      <c r="BA293" cm="1">
        <f t="array" aca="1" ref="BA293" ca="1">IF(AT293=AT292, BA292, MATCH(INDEX(Monsters[Element], AT293), Elements, 0))</f>
        <v>4</v>
      </c>
      <c r="BB293" s="4" cm="1">
        <f t="array" aca="1" ref="BB293" ca="1">INDEX(Monsters[Chance to Use 2], AT293)</f>
        <v>0.25</v>
      </c>
      <c r="BC293" cm="1">
        <f t="array" aca="1" ref="BC293" ca="1">INDEX(Monsters[Ability 1 ID], AT293)</f>
        <v>1</v>
      </c>
      <c r="BD293" cm="1">
        <f t="array" aca="1" ref="BD293" ca="1">INDEX(Monsters[Ability 2 ID], AT293)</f>
        <v>2</v>
      </c>
      <c r="BE293" cm="1">
        <f t="array" aca="1" ref="BE293" ca="1">INDEX(Abilities[Stamina Cost], BC293)</f>
        <v>5</v>
      </c>
      <c r="BF293" cm="1">
        <f t="array" aca="1" ref="BF293" ca="1">INDEX(Abilities[Stamina Cost], BD293)</f>
        <v>3</v>
      </c>
      <c r="BG293">
        <f t="shared" ca="1" si="181"/>
        <v>2</v>
      </c>
      <c r="BH293">
        <f t="shared" ca="1" si="182"/>
        <v>3</v>
      </c>
      <c r="BI293">
        <f t="shared" ca="1" si="183"/>
        <v>5</v>
      </c>
      <c r="BJ293">
        <f t="shared" ca="1" si="184"/>
        <v>1</v>
      </c>
      <c r="BK293">
        <f t="shared" ca="1" si="185"/>
        <v>1</v>
      </c>
      <c r="BL293" s="18" cm="1">
        <f t="array" aca="1" ref="BL293" ca="1">INDEX(Abilities[Element ID], $BK293)</f>
        <v>4</v>
      </c>
      <c r="BM293" s="18" cm="1">
        <f t="array" aca="1" ref="BM293" ca="1">INDEX(Abilities[Stamina Cost], $BK293)</f>
        <v>5</v>
      </c>
      <c r="BN293" s="18" cm="1">
        <f t="array" aca="1" ref="BN293" ca="1">INDEX(Abilities[Min Damage], $BK293)</f>
        <v>12</v>
      </c>
      <c r="BO293" s="18" cm="1">
        <f t="array" aca="1" ref="BO293" ca="1">INDEX(Abilities[Max Damage], $BK293)</f>
        <v>18</v>
      </c>
      <c r="BP293" s="14">
        <f t="shared" ca="1" si="186"/>
        <v>16.166642411830725</v>
      </c>
      <c r="BQ293" t="str" cm="1">
        <f t="array" aca="1" ref="BQ293" ca="1">INDEX(Abilities[Special Effect], BK293)</f>
        <v>Vampire</v>
      </c>
      <c r="BR293" t="b" cm="1">
        <f t="array" aca="1" ref="BR293" ca="1">RAND() &lt;INDEX(Abilities[Effect Chance], BK293)*AZ293/100</f>
        <v>1</v>
      </c>
      <c r="BS293" t="str">
        <f t="shared" ca="1" si="187"/>
        <v>Vampire</v>
      </c>
      <c r="BT293" s="14">
        <f t="shared" ca="1" si="188"/>
        <v>16.166642411830725</v>
      </c>
      <c r="BU293" t="b">
        <f t="shared" ca="1" si="189"/>
        <v>0</v>
      </c>
      <c r="BV293" t="b">
        <f ca="1">AND(BU293, AS293=COUNTA(Parties[Opponent Party]))</f>
        <v>0</v>
      </c>
      <c r="BW293" s="14" cm="1">
        <f t="array" aca="1" ref="BW293" ca="1">INDEX(ElementMultiplier, AA293, BA293)*100/AY293</f>
        <v>1.5625</v>
      </c>
      <c r="BX293" s="18">
        <f t="shared" ca="1" si="163"/>
        <v>19</v>
      </c>
      <c r="BY293" s="18">
        <f t="shared" ca="1" si="164"/>
        <v>68</v>
      </c>
      <c r="BZ293" s="18">
        <f t="shared" ca="1" si="190"/>
        <v>92</v>
      </c>
      <c r="CA293" s="18">
        <f t="shared" ca="1" si="191"/>
        <v>110</v>
      </c>
      <c r="CB293" s="18">
        <f t="shared" ca="1" si="192"/>
        <v>80</v>
      </c>
      <c r="CC293" s="18">
        <f t="shared" ca="1" si="193"/>
        <v>100</v>
      </c>
      <c r="CD293" t="str">
        <f t="shared" ca="1" si="194"/>
        <v/>
      </c>
    </row>
    <row r="294" spans="8:82" x14ac:dyDescent="0.25">
      <c r="H294">
        <f t="shared" ca="1" si="166"/>
        <v>2</v>
      </c>
      <c r="I294" cm="1">
        <f t="array" aca="1" ref="I294" ca="1">IF(H294=H293, I293, INDEX(Parties[Player ID], H294))</f>
        <v>8</v>
      </c>
      <c r="J294" t="str" cm="1">
        <f t="array" aca="1" ref="J294" ca="1">IF(I294=I293,J293, INDEX(Monsters[Name], I294))</f>
        <v>EFUP Gnome (Extrodinary Fantasical Ultra Pretty Gnome)</v>
      </c>
      <c r="K294" cm="1">
        <f t="array" aca="1" ref="K294" ca="1">IF(AND($H294=$H293, CD293=""), AN293, INDEX(Monsters[Health], $I294))</f>
        <v>78.5</v>
      </c>
      <c r="L294" cm="1">
        <f t="array" aca="1" ref="L294" ca="1">IF(AND($H294=$H293, $CD293=""), AO293, INDEX(Monsters[Stamina], $I294))</f>
        <v>170</v>
      </c>
      <c r="M294" s="18" cm="1">
        <f t="array" aca="1" ref="M294" ca="1">IF(AND($H294=$H293, $CD293=""), AP293, INDEX(Monsters[Attack], $I294))</f>
        <v>80</v>
      </c>
      <c r="N294" s="18" cm="1">
        <f t="array" aca="1" ref="N294" ca="1">IF(AND($H294=$H293, $CD293=""), AQ293, INDEX(Monsters[Defense], $I294))</f>
        <v>95</v>
      </c>
      <c r="O294" s="18" cm="1">
        <f t="array" aca="1" ref="O294" ca="1">IF(AND($H294=$H293, $CD293=""), AR293, INDEX(Monsters[Luck], $I294))</f>
        <v>100</v>
      </c>
      <c r="P294" cm="1">
        <f t="array" aca="1" ref="P294" ca="1">IF(I294=I293, P293, MATCH(INDEX(Monsters[Element], I294), Elements, 0))</f>
        <v>2</v>
      </c>
      <c r="Q294" s="4" cm="1">
        <f t="array" aca="1" ref="Q294" ca="1">INDEX(Monsters[Chance to Use 2], I294)</f>
        <v>0.8</v>
      </c>
      <c r="R294" cm="1">
        <f t="array" aca="1" ref="R294" ca="1">INDEX(Monsters[Ability 1 ID], I294)</f>
        <v>14</v>
      </c>
      <c r="S294" cm="1">
        <f t="array" aca="1" ref="S294" ca="1">INDEX(Monsters[Ability 2 ID], I294)</f>
        <v>11</v>
      </c>
      <c r="T294" cm="1">
        <f t="array" aca="1" ref="T294" ca="1">INDEX(Abilities[Stamina Cost], R294)</f>
        <v>20</v>
      </c>
      <c r="U294" cm="1">
        <f t="array" aca="1" ref="U294" ca="1">INDEX(Abilities[Stamina Cost], S294)</f>
        <v>10</v>
      </c>
      <c r="V294">
        <f t="shared" ca="1" si="167"/>
        <v>2</v>
      </c>
      <c r="W294">
        <f t="shared" ca="1" si="168"/>
        <v>10</v>
      </c>
      <c r="X294">
        <f t="shared" ca="1" si="169"/>
        <v>20</v>
      </c>
      <c r="Y294">
        <f t="shared" ca="1" si="170"/>
        <v>2</v>
      </c>
      <c r="Z294">
        <f t="shared" ca="1" si="171"/>
        <v>11</v>
      </c>
      <c r="AA294" s="18" cm="1">
        <f t="array" aca="1" ref="AA294" ca="1">INDEX(Abilities[Element ID], $Z294)</f>
        <v>2</v>
      </c>
      <c r="AB294" s="18" cm="1">
        <f t="array" aca="1" ref="AB294" ca="1">INDEX(Abilities[Stamina Cost], $Z294)</f>
        <v>10</v>
      </c>
      <c r="AC294" s="18" cm="1">
        <f t="array" aca="1" ref="AC294" ca="1">INDEX(Abilities[Min Damage], $Z294)</f>
        <v>10</v>
      </c>
      <c r="AD294" s="18" cm="1">
        <f t="array" aca="1" ref="AD294" ca="1">INDEX(Abilities[Max Damage], $Z294)</f>
        <v>22</v>
      </c>
      <c r="AE294" s="14">
        <f t="shared" ca="1" si="172"/>
        <v>13.366475228258084</v>
      </c>
      <c r="AF294" t="str" cm="1">
        <f t="array" aca="1" ref="AF294" ca="1">INDEX(Abilities[Special Effect], Z294)</f>
        <v>Vampire</v>
      </c>
      <c r="AG294" t="b" cm="1">
        <f t="array" aca="1" ref="AG294" ca="1">RAND() &lt;INDEX(Abilities[Effect Chance], Z294)*O294/100</f>
        <v>1</v>
      </c>
      <c r="AH294" t="str">
        <f t="shared" ca="1" si="173"/>
        <v>Vampire</v>
      </c>
      <c r="AI294" s="14">
        <f t="shared" ca="1" si="174"/>
        <v>13.366475228258084</v>
      </c>
      <c r="AJ294" t="b">
        <f t="shared" ca="1" si="175"/>
        <v>0</v>
      </c>
      <c r="AK294" t="b">
        <f ca="1">AND(AJ294, H294=COUNTA(Parties[Player Party]))</f>
        <v>0</v>
      </c>
      <c r="AL294" s="14" cm="1">
        <f t="array" aca="1" ref="AL294" ca="1">INDEX(ElementMultiplier, BL294, P294)*100/N294</f>
        <v>2.1052631578947367</v>
      </c>
      <c r="AM294" s="14">
        <f t="shared" ca="1" si="162"/>
        <v>17</v>
      </c>
      <c r="AN294" s="18">
        <f t="shared" ca="1" si="165"/>
        <v>72</v>
      </c>
      <c r="AO294" s="18">
        <f t="shared" ca="1" si="176"/>
        <v>160</v>
      </c>
      <c r="AP294" s="18">
        <f t="shared" ca="1" si="177"/>
        <v>80</v>
      </c>
      <c r="AQ294" s="18">
        <f t="shared" ca="1" si="178"/>
        <v>95</v>
      </c>
      <c r="AR294" s="18">
        <f t="shared" ca="1" si="179"/>
        <v>100</v>
      </c>
      <c r="AS294">
        <f t="shared" ca="1" si="180"/>
        <v>3</v>
      </c>
      <c r="AT294" cm="1">
        <f t="array" aca="1" ref="AT294" ca="1">IF(AS294=AS293, AT293, INDEX(Parties[Opponent ID], AS294))</f>
        <v>11</v>
      </c>
      <c r="AU294" t="str" cm="1">
        <f t="array" aca="1" ref="AU294" ca="1">IF(AT294=AT293,AU293, INDEX(Monsters[Name], AT294))</f>
        <v>Gneaver</v>
      </c>
      <c r="AV294" cm="1">
        <f t="array" aca="1" ref="AV294" ca="1">IF(AND($AS294=$AS293, $CD293=""), BY293, INDEX(Monsters[Health], $AT294))</f>
        <v>68</v>
      </c>
      <c r="AW294" cm="1">
        <f t="array" aca="1" ref="AW294" ca="1">IF(AND($AS294=$AS293, $CD293=""), BZ293, INDEX(Monsters[Stamina], $AT294))</f>
        <v>92</v>
      </c>
      <c r="AX294" s="18" cm="1">
        <f t="array" aca="1" ref="AX294" ca="1">IF(AND($AS294=$AS293, $CD293=""), CA293, INDEX(Monsters[Attack], $AT294))</f>
        <v>110</v>
      </c>
      <c r="AY294" s="18" cm="1">
        <f t="array" aca="1" ref="AY294" ca="1">IF(AND($AS294=$AS293, $CD293=""), CB293, INDEX(Monsters[Defense], $AT294))</f>
        <v>80</v>
      </c>
      <c r="AZ294" s="18" cm="1">
        <f t="array" aca="1" ref="AZ294" ca="1">IF(AND($AS294=$AS293, $CD293=""), CC293, INDEX(Monsters[Luck], $AT294))</f>
        <v>100</v>
      </c>
      <c r="BA294" cm="1">
        <f t="array" aca="1" ref="BA294" ca="1">IF(AT294=AT293, BA293, MATCH(INDEX(Monsters[Element], AT294), Elements, 0))</f>
        <v>4</v>
      </c>
      <c r="BB294" s="4" cm="1">
        <f t="array" aca="1" ref="BB294" ca="1">INDEX(Monsters[Chance to Use 2], AT294)</f>
        <v>0.25</v>
      </c>
      <c r="BC294" cm="1">
        <f t="array" aca="1" ref="BC294" ca="1">INDEX(Monsters[Ability 1 ID], AT294)</f>
        <v>1</v>
      </c>
      <c r="BD294" cm="1">
        <f t="array" aca="1" ref="BD294" ca="1">INDEX(Monsters[Ability 2 ID], AT294)</f>
        <v>2</v>
      </c>
      <c r="BE294" cm="1">
        <f t="array" aca="1" ref="BE294" ca="1">INDEX(Abilities[Stamina Cost], BC294)</f>
        <v>5</v>
      </c>
      <c r="BF294" cm="1">
        <f t="array" aca="1" ref="BF294" ca="1">INDEX(Abilities[Stamina Cost], BD294)</f>
        <v>3</v>
      </c>
      <c r="BG294">
        <f t="shared" ca="1" si="181"/>
        <v>2</v>
      </c>
      <c r="BH294">
        <f t="shared" ca="1" si="182"/>
        <v>3</v>
      </c>
      <c r="BI294">
        <f t="shared" ca="1" si="183"/>
        <v>5</v>
      </c>
      <c r="BJ294">
        <f t="shared" ca="1" si="184"/>
        <v>1</v>
      </c>
      <c r="BK294">
        <f t="shared" ca="1" si="185"/>
        <v>1</v>
      </c>
      <c r="BL294" s="18" cm="1">
        <f t="array" aca="1" ref="BL294" ca="1">INDEX(Abilities[Element ID], $BK294)</f>
        <v>4</v>
      </c>
      <c r="BM294" s="18" cm="1">
        <f t="array" aca="1" ref="BM294" ca="1">INDEX(Abilities[Stamina Cost], $BK294)</f>
        <v>5</v>
      </c>
      <c r="BN294" s="18" cm="1">
        <f t="array" aca="1" ref="BN294" ca="1">INDEX(Abilities[Min Damage], $BK294)</f>
        <v>12</v>
      </c>
      <c r="BO294" s="18" cm="1">
        <f t="array" aca="1" ref="BO294" ca="1">INDEX(Abilities[Max Damage], $BK294)</f>
        <v>18</v>
      </c>
      <c r="BP294" s="14">
        <f t="shared" ca="1" si="186"/>
        <v>17.429287776722035</v>
      </c>
      <c r="BQ294" t="str" cm="1">
        <f t="array" aca="1" ref="BQ294" ca="1">INDEX(Abilities[Special Effect], BK294)</f>
        <v>Vampire</v>
      </c>
      <c r="BR294" t="b" cm="1">
        <f t="array" aca="1" ref="BR294" ca="1">RAND() &lt;INDEX(Abilities[Effect Chance], BK294)*AZ294/100</f>
        <v>1</v>
      </c>
      <c r="BS294" t="str">
        <f t="shared" ca="1" si="187"/>
        <v>Vampire</v>
      </c>
      <c r="BT294" s="14">
        <f t="shared" ca="1" si="188"/>
        <v>17.429287776722035</v>
      </c>
      <c r="BU294" t="b">
        <f t="shared" ca="1" si="189"/>
        <v>0</v>
      </c>
      <c r="BV294" t="b">
        <f ca="1">AND(BU294, AS294=COUNTA(Parties[Opponent Party]))</f>
        <v>0</v>
      </c>
      <c r="BW294" s="14" cm="1">
        <f t="array" aca="1" ref="BW294" ca="1">INDEX(ElementMultiplier, AA294, BA294)*100/AY294</f>
        <v>1.5625</v>
      </c>
      <c r="BX294" s="18">
        <f t="shared" ca="1" si="163"/>
        <v>21</v>
      </c>
      <c r="BY294" s="18">
        <f t="shared" ca="1" si="164"/>
        <v>55.5</v>
      </c>
      <c r="BZ294" s="18">
        <f t="shared" ca="1" si="190"/>
        <v>87</v>
      </c>
      <c r="CA294" s="18">
        <f t="shared" ca="1" si="191"/>
        <v>110</v>
      </c>
      <c r="CB294" s="18">
        <f t="shared" ca="1" si="192"/>
        <v>80</v>
      </c>
      <c r="CC294" s="18">
        <f t="shared" ca="1" si="193"/>
        <v>100</v>
      </c>
      <c r="CD294" t="str">
        <f t="shared" ca="1" si="194"/>
        <v/>
      </c>
    </row>
    <row r="295" spans="8:82" x14ac:dyDescent="0.25">
      <c r="H295">
        <f t="shared" ca="1" si="166"/>
        <v>2</v>
      </c>
      <c r="I295" cm="1">
        <f t="array" aca="1" ref="I295" ca="1">IF(H295=H294, I294, INDEX(Parties[Player ID], H295))</f>
        <v>8</v>
      </c>
      <c r="J295" t="str" cm="1">
        <f t="array" aca="1" ref="J295" ca="1">IF(I295=I294,J294, INDEX(Monsters[Name], I295))</f>
        <v>EFUP Gnome (Extrodinary Fantasical Ultra Pretty Gnome)</v>
      </c>
      <c r="K295" cm="1">
        <f t="array" aca="1" ref="K295" ca="1">IF(AND($H295=$H294, CD294=""), AN294, INDEX(Monsters[Health], $I295))</f>
        <v>72</v>
      </c>
      <c r="L295" cm="1">
        <f t="array" aca="1" ref="L295" ca="1">IF(AND($H295=$H294, $CD294=""), AO294, INDEX(Monsters[Stamina], $I295))</f>
        <v>160</v>
      </c>
      <c r="M295" s="18" cm="1">
        <f t="array" aca="1" ref="M295" ca="1">IF(AND($H295=$H294, $CD294=""), AP294, INDEX(Monsters[Attack], $I295))</f>
        <v>80</v>
      </c>
      <c r="N295" s="18" cm="1">
        <f t="array" aca="1" ref="N295" ca="1">IF(AND($H295=$H294, $CD294=""), AQ294, INDEX(Monsters[Defense], $I295))</f>
        <v>95</v>
      </c>
      <c r="O295" s="18" cm="1">
        <f t="array" aca="1" ref="O295" ca="1">IF(AND($H295=$H294, $CD294=""), AR294, INDEX(Monsters[Luck], $I295))</f>
        <v>100</v>
      </c>
      <c r="P295" cm="1">
        <f t="array" aca="1" ref="P295" ca="1">IF(I295=I294, P294, MATCH(INDEX(Monsters[Element], I295), Elements, 0))</f>
        <v>2</v>
      </c>
      <c r="Q295" s="4" cm="1">
        <f t="array" aca="1" ref="Q295" ca="1">INDEX(Monsters[Chance to Use 2], I295)</f>
        <v>0.8</v>
      </c>
      <c r="R295" cm="1">
        <f t="array" aca="1" ref="R295" ca="1">INDEX(Monsters[Ability 1 ID], I295)</f>
        <v>14</v>
      </c>
      <c r="S295" cm="1">
        <f t="array" aca="1" ref="S295" ca="1">INDEX(Monsters[Ability 2 ID], I295)</f>
        <v>11</v>
      </c>
      <c r="T295" cm="1">
        <f t="array" aca="1" ref="T295" ca="1">INDEX(Abilities[Stamina Cost], R295)</f>
        <v>20</v>
      </c>
      <c r="U295" cm="1">
        <f t="array" aca="1" ref="U295" ca="1">INDEX(Abilities[Stamina Cost], S295)</f>
        <v>10</v>
      </c>
      <c r="V295">
        <f t="shared" ca="1" si="167"/>
        <v>2</v>
      </c>
      <c r="W295">
        <f t="shared" ca="1" si="168"/>
        <v>10</v>
      </c>
      <c r="X295">
        <f t="shared" ca="1" si="169"/>
        <v>20</v>
      </c>
      <c r="Y295">
        <f t="shared" ca="1" si="170"/>
        <v>2</v>
      </c>
      <c r="Z295">
        <f t="shared" ca="1" si="171"/>
        <v>11</v>
      </c>
      <c r="AA295" s="18" cm="1">
        <f t="array" aca="1" ref="AA295" ca="1">INDEX(Abilities[Element ID], $Z295)</f>
        <v>2</v>
      </c>
      <c r="AB295" s="18" cm="1">
        <f t="array" aca="1" ref="AB295" ca="1">INDEX(Abilities[Stamina Cost], $Z295)</f>
        <v>10</v>
      </c>
      <c r="AC295" s="18" cm="1">
        <f t="array" aca="1" ref="AC295" ca="1">INDEX(Abilities[Min Damage], $Z295)</f>
        <v>10</v>
      </c>
      <c r="AD295" s="18" cm="1">
        <f t="array" aca="1" ref="AD295" ca="1">INDEX(Abilities[Max Damage], $Z295)</f>
        <v>22</v>
      </c>
      <c r="AE295" s="14">
        <f t="shared" ca="1" si="172"/>
        <v>15.222627645703174</v>
      </c>
      <c r="AF295" t="str" cm="1">
        <f t="array" aca="1" ref="AF295" ca="1">INDEX(Abilities[Special Effect], Z295)</f>
        <v>Vampire</v>
      </c>
      <c r="AG295" t="b" cm="1">
        <f t="array" aca="1" ref="AG295" ca="1">RAND() &lt;INDEX(Abilities[Effect Chance], Z295)*O295/100</f>
        <v>1</v>
      </c>
      <c r="AH295" t="str">
        <f t="shared" ca="1" si="173"/>
        <v>Vampire</v>
      </c>
      <c r="AI295" s="14">
        <f t="shared" ca="1" si="174"/>
        <v>15.222627645703174</v>
      </c>
      <c r="AJ295" t="b">
        <f t="shared" ca="1" si="175"/>
        <v>0</v>
      </c>
      <c r="AK295" t="b">
        <f ca="1">AND(AJ295, H295=COUNTA(Parties[Player Party]))</f>
        <v>0</v>
      </c>
      <c r="AL295" s="14" cm="1">
        <f t="array" aca="1" ref="AL295" ca="1">INDEX(ElementMultiplier, BL295, P295)*100/N295</f>
        <v>1.0526315789473684</v>
      </c>
      <c r="AM295" s="14">
        <f t="shared" ca="1" si="162"/>
        <v>13</v>
      </c>
      <c r="AN295" s="18">
        <f t="shared" ca="1" si="165"/>
        <v>71</v>
      </c>
      <c r="AO295" s="18">
        <f t="shared" ca="1" si="176"/>
        <v>150</v>
      </c>
      <c r="AP295" s="18">
        <f t="shared" ca="1" si="177"/>
        <v>80</v>
      </c>
      <c r="AQ295" s="18">
        <f t="shared" ca="1" si="178"/>
        <v>95</v>
      </c>
      <c r="AR295" s="18">
        <f t="shared" ca="1" si="179"/>
        <v>100</v>
      </c>
      <c r="AS295">
        <f t="shared" ca="1" si="180"/>
        <v>3</v>
      </c>
      <c r="AT295" cm="1">
        <f t="array" aca="1" ref="AT295" ca="1">IF(AS295=AS294, AT294, INDEX(Parties[Opponent ID], AS295))</f>
        <v>11</v>
      </c>
      <c r="AU295" t="str" cm="1">
        <f t="array" aca="1" ref="AU295" ca="1">IF(AT295=AT294,AU294, INDEX(Monsters[Name], AT295))</f>
        <v>Gneaver</v>
      </c>
      <c r="AV295" cm="1">
        <f t="array" aca="1" ref="AV295" ca="1">IF(AND($AS295=$AS294, $CD294=""), BY294, INDEX(Monsters[Health], $AT295))</f>
        <v>55.5</v>
      </c>
      <c r="AW295" cm="1">
        <f t="array" aca="1" ref="AW295" ca="1">IF(AND($AS295=$AS294, $CD294=""), BZ294, INDEX(Monsters[Stamina], $AT295))</f>
        <v>87</v>
      </c>
      <c r="AX295" s="18" cm="1">
        <f t="array" aca="1" ref="AX295" ca="1">IF(AND($AS295=$AS294, $CD294=""), CA294, INDEX(Monsters[Attack], $AT295))</f>
        <v>110</v>
      </c>
      <c r="AY295" s="18" cm="1">
        <f t="array" aca="1" ref="AY295" ca="1">IF(AND($AS295=$AS294, $CD294=""), CB294, INDEX(Monsters[Defense], $AT295))</f>
        <v>80</v>
      </c>
      <c r="AZ295" s="18" cm="1">
        <f t="array" aca="1" ref="AZ295" ca="1">IF(AND($AS295=$AS294, $CD294=""), CC294, INDEX(Monsters[Luck], $AT295))</f>
        <v>100</v>
      </c>
      <c r="BA295" cm="1">
        <f t="array" aca="1" ref="BA295" ca="1">IF(AT295=AT294, BA294, MATCH(INDEX(Monsters[Element], AT295), Elements, 0))</f>
        <v>4</v>
      </c>
      <c r="BB295" s="4" cm="1">
        <f t="array" aca="1" ref="BB295" ca="1">INDEX(Monsters[Chance to Use 2], AT295)</f>
        <v>0.25</v>
      </c>
      <c r="BC295" cm="1">
        <f t="array" aca="1" ref="BC295" ca="1">INDEX(Monsters[Ability 1 ID], AT295)</f>
        <v>1</v>
      </c>
      <c r="BD295" cm="1">
        <f t="array" aca="1" ref="BD295" ca="1">INDEX(Monsters[Ability 2 ID], AT295)</f>
        <v>2</v>
      </c>
      <c r="BE295" cm="1">
        <f t="array" aca="1" ref="BE295" ca="1">INDEX(Abilities[Stamina Cost], BC295)</f>
        <v>5</v>
      </c>
      <c r="BF295" cm="1">
        <f t="array" aca="1" ref="BF295" ca="1">INDEX(Abilities[Stamina Cost], BD295)</f>
        <v>3</v>
      </c>
      <c r="BG295">
        <f t="shared" ca="1" si="181"/>
        <v>2</v>
      </c>
      <c r="BH295">
        <f t="shared" ca="1" si="182"/>
        <v>3</v>
      </c>
      <c r="BI295">
        <f t="shared" ca="1" si="183"/>
        <v>5</v>
      </c>
      <c r="BJ295">
        <f t="shared" ca="1" si="184"/>
        <v>2</v>
      </c>
      <c r="BK295">
        <f t="shared" ca="1" si="185"/>
        <v>2</v>
      </c>
      <c r="BL295" s="18" cm="1">
        <f t="array" aca="1" ref="BL295" ca="1">INDEX(Abilities[Element ID], $BK295)</f>
        <v>1</v>
      </c>
      <c r="BM295" s="18" cm="1">
        <f t="array" aca="1" ref="BM295" ca="1">INDEX(Abilities[Stamina Cost], $BK295)</f>
        <v>3</v>
      </c>
      <c r="BN295" s="18" cm="1">
        <f t="array" aca="1" ref="BN295" ca="1">INDEX(Abilities[Min Damage], $BK295)</f>
        <v>8</v>
      </c>
      <c r="BO295" s="18" cm="1">
        <f t="array" aca="1" ref="BO295" ca="1">INDEX(Abilities[Max Damage], $BK295)</f>
        <v>13</v>
      </c>
      <c r="BP295" s="14">
        <f t="shared" ca="1" si="186"/>
        <v>13.094880660521092</v>
      </c>
      <c r="BQ295" t="str" cm="1">
        <f t="array" aca="1" ref="BQ295" ca="1">INDEX(Abilities[Special Effect], BK295)</f>
        <v>Sunder</v>
      </c>
      <c r="BR295" t="b" cm="1">
        <f t="array" aca="1" ref="BR295" ca="1">RAND() &lt;INDEX(Abilities[Effect Chance], BK295)*AZ295/100</f>
        <v>0</v>
      </c>
      <c r="BS295" t="str">
        <f t="shared" ca="1" si="187"/>
        <v/>
      </c>
      <c r="BT295" s="14">
        <f t="shared" ca="1" si="188"/>
        <v>13.094880660521092</v>
      </c>
      <c r="BU295" t="b">
        <f t="shared" ca="1" si="189"/>
        <v>0</v>
      </c>
      <c r="BV295" t="b">
        <f ca="1">AND(BU295, AS295=COUNTA(Parties[Opponent Party]))</f>
        <v>0</v>
      </c>
      <c r="BW295" s="14" cm="1">
        <f t="array" aca="1" ref="BW295" ca="1">INDEX(ElementMultiplier, AA295, BA295)*100/AY295</f>
        <v>1.5625</v>
      </c>
      <c r="BX295" s="18">
        <f t="shared" ca="1" si="163"/>
        <v>24</v>
      </c>
      <c r="BY295" s="18">
        <f t="shared" ca="1" si="164"/>
        <v>31.5</v>
      </c>
      <c r="BZ295" s="18">
        <f t="shared" ca="1" si="190"/>
        <v>84</v>
      </c>
      <c r="CA295" s="18">
        <f t="shared" ca="1" si="191"/>
        <v>110</v>
      </c>
      <c r="CB295" s="18">
        <f t="shared" ca="1" si="192"/>
        <v>80</v>
      </c>
      <c r="CC295" s="18">
        <f t="shared" ca="1" si="193"/>
        <v>100</v>
      </c>
      <c r="CD295" t="str">
        <f t="shared" ca="1" si="194"/>
        <v/>
      </c>
    </row>
    <row r="296" spans="8:82" x14ac:dyDescent="0.25">
      <c r="H296">
        <f t="shared" ca="1" si="166"/>
        <v>2</v>
      </c>
      <c r="I296" cm="1">
        <f t="array" aca="1" ref="I296" ca="1">IF(H296=H295, I295, INDEX(Parties[Player ID], H296))</f>
        <v>8</v>
      </c>
      <c r="J296" t="str" cm="1">
        <f t="array" aca="1" ref="J296" ca="1">IF(I296=I295,J295, INDEX(Monsters[Name], I296))</f>
        <v>EFUP Gnome (Extrodinary Fantasical Ultra Pretty Gnome)</v>
      </c>
      <c r="K296" cm="1">
        <f t="array" aca="1" ref="K296" ca="1">IF(AND($H296=$H295, CD295=""), AN295, INDEX(Monsters[Health], $I296))</f>
        <v>71</v>
      </c>
      <c r="L296" cm="1">
        <f t="array" aca="1" ref="L296" ca="1">IF(AND($H296=$H295, $CD295=""), AO295, INDEX(Monsters[Stamina], $I296))</f>
        <v>150</v>
      </c>
      <c r="M296" s="18" cm="1">
        <f t="array" aca="1" ref="M296" ca="1">IF(AND($H296=$H295, $CD295=""), AP295, INDEX(Monsters[Attack], $I296))</f>
        <v>80</v>
      </c>
      <c r="N296" s="18" cm="1">
        <f t="array" aca="1" ref="N296" ca="1">IF(AND($H296=$H295, $CD295=""), AQ295, INDEX(Monsters[Defense], $I296))</f>
        <v>95</v>
      </c>
      <c r="O296" s="18" cm="1">
        <f t="array" aca="1" ref="O296" ca="1">IF(AND($H296=$H295, $CD295=""), AR295, INDEX(Monsters[Luck], $I296))</f>
        <v>100</v>
      </c>
      <c r="P296" cm="1">
        <f t="array" aca="1" ref="P296" ca="1">IF(I296=I295, P295, MATCH(INDEX(Monsters[Element], I296), Elements, 0))</f>
        <v>2</v>
      </c>
      <c r="Q296" s="4" cm="1">
        <f t="array" aca="1" ref="Q296" ca="1">INDEX(Monsters[Chance to Use 2], I296)</f>
        <v>0.8</v>
      </c>
      <c r="R296" cm="1">
        <f t="array" aca="1" ref="R296" ca="1">INDEX(Monsters[Ability 1 ID], I296)</f>
        <v>14</v>
      </c>
      <c r="S296" cm="1">
        <f t="array" aca="1" ref="S296" ca="1">INDEX(Monsters[Ability 2 ID], I296)</f>
        <v>11</v>
      </c>
      <c r="T296" cm="1">
        <f t="array" aca="1" ref="T296" ca="1">INDEX(Abilities[Stamina Cost], R296)</f>
        <v>20</v>
      </c>
      <c r="U296" cm="1">
        <f t="array" aca="1" ref="U296" ca="1">INDEX(Abilities[Stamina Cost], S296)</f>
        <v>10</v>
      </c>
      <c r="V296">
        <f t="shared" ca="1" si="167"/>
        <v>2</v>
      </c>
      <c r="W296">
        <f t="shared" ca="1" si="168"/>
        <v>10</v>
      </c>
      <c r="X296">
        <f t="shared" ca="1" si="169"/>
        <v>20</v>
      </c>
      <c r="Y296">
        <f t="shared" ca="1" si="170"/>
        <v>1</v>
      </c>
      <c r="Z296">
        <f t="shared" ca="1" si="171"/>
        <v>14</v>
      </c>
      <c r="AA296" s="18" cm="1">
        <f t="array" aca="1" ref="AA296" ca="1">INDEX(Abilities[Element ID], $Z296)</f>
        <v>2</v>
      </c>
      <c r="AB296" s="18" cm="1">
        <f t="array" aca="1" ref="AB296" ca="1">INDEX(Abilities[Stamina Cost], $Z296)</f>
        <v>20</v>
      </c>
      <c r="AC296" s="18" cm="1">
        <f t="array" aca="1" ref="AC296" ca="1">INDEX(Abilities[Min Damage], $Z296)</f>
        <v>10</v>
      </c>
      <c r="AD296" s="18" cm="1">
        <f t="array" aca="1" ref="AD296" ca="1">INDEX(Abilities[Max Damage], $Z296)</f>
        <v>25</v>
      </c>
      <c r="AE296" s="14">
        <f t="shared" ca="1" si="172"/>
        <v>10.275339505998415</v>
      </c>
      <c r="AF296" t="str" cm="1">
        <f t="array" aca="1" ref="AF296" ca="1">INDEX(Abilities[Special Effect], Z296)</f>
        <v>Fortify</v>
      </c>
      <c r="AG296" t="b" cm="1">
        <f t="array" aca="1" ref="AG296" ca="1">RAND() &lt;INDEX(Abilities[Effect Chance], Z296)*O296/100</f>
        <v>0</v>
      </c>
      <c r="AH296" t="str">
        <f t="shared" ca="1" si="173"/>
        <v/>
      </c>
      <c r="AI296" s="14">
        <f t="shared" ca="1" si="174"/>
        <v>10.275339505998415</v>
      </c>
      <c r="AJ296" t="b">
        <f t="shared" ca="1" si="175"/>
        <v>0</v>
      </c>
      <c r="AK296" t="b">
        <f ca="1">AND(AJ296, H296=COUNTA(Parties[Player Party]))</f>
        <v>0</v>
      </c>
      <c r="AL296" s="14" cm="1">
        <f t="array" aca="1" ref="AL296" ca="1">INDEX(ElementMultiplier, BL296, P296)*100/N296</f>
        <v>1.0526315789473684</v>
      </c>
      <c r="AM296" s="14">
        <f t="shared" ca="1" si="162"/>
        <v>11</v>
      </c>
      <c r="AN296" s="18">
        <f t="shared" ca="1" si="165"/>
        <v>60</v>
      </c>
      <c r="AO296" s="18">
        <f t="shared" ca="1" si="176"/>
        <v>130</v>
      </c>
      <c r="AP296" s="18">
        <f t="shared" ca="1" si="177"/>
        <v>80</v>
      </c>
      <c r="AQ296" s="18">
        <f t="shared" ca="1" si="178"/>
        <v>86</v>
      </c>
      <c r="AR296" s="18">
        <f t="shared" ca="1" si="179"/>
        <v>100</v>
      </c>
      <c r="AS296">
        <f t="shared" ca="1" si="180"/>
        <v>3</v>
      </c>
      <c r="AT296" cm="1">
        <f t="array" aca="1" ref="AT296" ca="1">IF(AS296=AS295, AT295, INDEX(Parties[Opponent ID], AS296))</f>
        <v>11</v>
      </c>
      <c r="AU296" t="str" cm="1">
        <f t="array" aca="1" ref="AU296" ca="1">IF(AT296=AT295,AU295, INDEX(Monsters[Name], AT296))</f>
        <v>Gneaver</v>
      </c>
      <c r="AV296" cm="1">
        <f t="array" aca="1" ref="AV296" ca="1">IF(AND($AS296=$AS295, $CD295=""), BY295, INDEX(Monsters[Health], $AT296))</f>
        <v>31.5</v>
      </c>
      <c r="AW296" cm="1">
        <f t="array" aca="1" ref="AW296" ca="1">IF(AND($AS296=$AS295, $CD295=""), BZ295, INDEX(Monsters[Stamina], $AT296))</f>
        <v>84</v>
      </c>
      <c r="AX296" s="18" cm="1">
        <f t="array" aca="1" ref="AX296" ca="1">IF(AND($AS296=$AS295, $CD295=""), CA295, INDEX(Monsters[Attack], $AT296))</f>
        <v>110</v>
      </c>
      <c r="AY296" s="18" cm="1">
        <f t="array" aca="1" ref="AY296" ca="1">IF(AND($AS296=$AS295, $CD295=""), CB295, INDEX(Monsters[Defense], $AT296))</f>
        <v>80</v>
      </c>
      <c r="AZ296" s="18" cm="1">
        <f t="array" aca="1" ref="AZ296" ca="1">IF(AND($AS296=$AS295, $CD295=""), CC295, INDEX(Monsters[Luck], $AT296))</f>
        <v>100</v>
      </c>
      <c r="BA296" cm="1">
        <f t="array" aca="1" ref="BA296" ca="1">IF(AT296=AT295, BA295, MATCH(INDEX(Monsters[Element], AT296), Elements, 0))</f>
        <v>4</v>
      </c>
      <c r="BB296" s="4" cm="1">
        <f t="array" aca="1" ref="BB296" ca="1">INDEX(Monsters[Chance to Use 2], AT296)</f>
        <v>0.25</v>
      </c>
      <c r="BC296" cm="1">
        <f t="array" aca="1" ref="BC296" ca="1">INDEX(Monsters[Ability 1 ID], AT296)</f>
        <v>1</v>
      </c>
      <c r="BD296" cm="1">
        <f t="array" aca="1" ref="BD296" ca="1">INDEX(Monsters[Ability 2 ID], AT296)</f>
        <v>2</v>
      </c>
      <c r="BE296" cm="1">
        <f t="array" aca="1" ref="BE296" ca="1">INDEX(Abilities[Stamina Cost], BC296)</f>
        <v>5</v>
      </c>
      <c r="BF296" cm="1">
        <f t="array" aca="1" ref="BF296" ca="1">INDEX(Abilities[Stamina Cost], BD296)</f>
        <v>3</v>
      </c>
      <c r="BG296">
        <f t="shared" ca="1" si="181"/>
        <v>2</v>
      </c>
      <c r="BH296">
        <f t="shared" ca="1" si="182"/>
        <v>3</v>
      </c>
      <c r="BI296">
        <f t="shared" ca="1" si="183"/>
        <v>5</v>
      </c>
      <c r="BJ296">
        <f t="shared" ca="1" si="184"/>
        <v>2</v>
      </c>
      <c r="BK296">
        <f t="shared" ca="1" si="185"/>
        <v>2</v>
      </c>
      <c r="BL296" s="18" cm="1">
        <f t="array" aca="1" ref="BL296" ca="1">INDEX(Abilities[Element ID], $BK296)</f>
        <v>1</v>
      </c>
      <c r="BM296" s="18" cm="1">
        <f t="array" aca="1" ref="BM296" ca="1">INDEX(Abilities[Stamina Cost], $BK296)</f>
        <v>3</v>
      </c>
      <c r="BN296" s="18" cm="1">
        <f t="array" aca="1" ref="BN296" ca="1">INDEX(Abilities[Min Damage], $BK296)</f>
        <v>8</v>
      </c>
      <c r="BO296" s="18" cm="1">
        <f t="array" aca="1" ref="BO296" ca="1">INDEX(Abilities[Max Damage], $BK296)</f>
        <v>13</v>
      </c>
      <c r="BP296" s="14">
        <f t="shared" ca="1" si="186"/>
        <v>10.640002008567729</v>
      </c>
      <c r="BQ296" t="str" cm="1">
        <f t="array" aca="1" ref="BQ296" ca="1">INDEX(Abilities[Special Effect], BK296)</f>
        <v>Sunder</v>
      </c>
      <c r="BR296" t="b" cm="1">
        <f t="array" aca="1" ref="BR296" ca="1">RAND() &lt;INDEX(Abilities[Effect Chance], BK296)*AZ296/100</f>
        <v>1</v>
      </c>
      <c r="BS296" t="str">
        <f t="shared" ca="1" si="187"/>
        <v>Sunder</v>
      </c>
      <c r="BT296" s="14">
        <f t="shared" ca="1" si="188"/>
        <v>10.640002008567729</v>
      </c>
      <c r="BU296" t="b">
        <f t="shared" ca="1" si="189"/>
        <v>0</v>
      </c>
      <c r="BV296" t="b">
        <f ca="1">AND(BU296, AS296=COUNTA(Parties[Opponent Party]))</f>
        <v>0</v>
      </c>
      <c r="BW296" s="14" cm="1">
        <f t="array" aca="1" ref="BW296" ca="1">INDEX(ElementMultiplier, AA296, BA296)*100/AY296</f>
        <v>1.5625</v>
      </c>
      <c r="BX296" s="18">
        <f t="shared" ca="1" si="163"/>
        <v>16</v>
      </c>
      <c r="BY296" s="18">
        <f t="shared" ca="1" si="164"/>
        <v>15.5</v>
      </c>
      <c r="BZ296" s="18">
        <f t="shared" ca="1" si="190"/>
        <v>81</v>
      </c>
      <c r="CA296" s="18">
        <f t="shared" ca="1" si="191"/>
        <v>110</v>
      </c>
      <c r="CB296" s="18">
        <f t="shared" ca="1" si="192"/>
        <v>80</v>
      </c>
      <c r="CC296" s="18">
        <f t="shared" ca="1" si="193"/>
        <v>100</v>
      </c>
      <c r="CD296" t="str">
        <f t="shared" ca="1" si="194"/>
        <v/>
      </c>
    </row>
    <row r="297" spans="8:82" x14ac:dyDescent="0.25">
      <c r="H297">
        <f t="shared" ca="1" si="166"/>
        <v>2</v>
      </c>
      <c r="I297" cm="1">
        <f t="array" aca="1" ref="I297" ca="1">IF(H297=H296, I296, INDEX(Parties[Player ID], H297))</f>
        <v>8</v>
      </c>
      <c r="J297" t="str" cm="1">
        <f t="array" aca="1" ref="J297" ca="1">IF(I297=I296,J296, INDEX(Monsters[Name], I297))</f>
        <v>EFUP Gnome (Extrodinary Fantasical Ultra Pretty Gnome)</v>
      </c>
      <c r="K297" cm="1">
        <f t="array" aca="1" ref="K297" ca="1">IF(AND($H297=$H296, CD296=""), AN296, INDEX(Monsters[Health], $I297))</f>
        <v>60</v>
      </c>
      <c r="L297" cm="1">
        <f t="array" aca="1" ref="L297" ca="1">IF(AND($H297=$H296, $CD296=""), AO296, INDEX(Monsters[Stamina], $I297))</f>
        <v>130</v>
      </c>
      <c r="M297" s="18" cm="1">
        <f t="array" aca="1" ref="M297" ca="1">IF(AND($H297=$H296, $CD296=""), AP296, INDEX(Monsters[Attack], $I297))</f>
        <v>80</v>
      </c>
      <c r="N297" s="18" cm="1">
        <f t="array" aca="1" ref="N297" ca="1">IF(AND($H297=$H296, $CD296=""), AQ296, INDEX(Monsters[Defense], $I297))</f>
        <v>86</v>
      </c>
      <c r="O297" s="18" cm="1">
        <f t="array" aca="1" ref="O297" ca="1">IF(AND($H297=$H296, $CD296=""), AR296, INDEX(Monsters[Luck], $I297))</f>
        <v>100</v>
      </c>
      <c r="P297" cm="1">
        <f t="array" aca="1" ref="P297" ca="1">IF(I297=I296, P296, MATCH(INDEX(Monsters[Element], I297), Elements, 0))</f>
        <v>2</v>
      </c>
      <c r="Q297" s="4" cm="1">
        <f t="array" aca="1" ref="Q297" ca="1">INDEX(Monsters[Chance to Use 2], I297)</f>
        <v>0.8</v>
      </c>
      <c r="R297" cm="1">
        <f t="array" aca="1" ref="R297" ca="1">INDEX(Monsters[Ability 1 ID], I297)</f>
        <v>14</v>
      </c>
      <c r="S297" cm="1">
        <f t="array" aca="1" ref="S297" ca="1">INDEX(Monsters[Ability 2 ID], I297)</f>
        <v>11</v>
      </c>
      <c r="T297" cm="1">
        <f t="array" aca="1" ref="T297" ca="1">INDEX(Abilities[Stamina Cost], R297)</f>
        <v>20</v>
      </c>
      <c r="U297" cm="1">
        <f t="array" aca="1" ref="U297" ca="1">INDEX(Abilities[Stamina Cost], S297)</f>
        <v>10</v>
      </c>
      <c r="V297">
        <f t="shared" ca="1" si="167"/>
        <v>2</v>
      </c>
      <c r="W297">
        <f t="shared" ca="1" si="168"/>
        <v>10</v>
      </c>
      <c r="X297">
        <f t="shared" ca="1" si="169"/>
        <v>20</v>
      </c>
      <c r="Y297">
        <f t="shared" ca="1" si="170"/>
        <v>2</v>
      </c>
      <c r="Z297">
        <f t="shared" ca="1" si="171"/>
        <v>11</v>
      </c>
      <c r="AA297" s="18" cm="1">
        <f t="array" aca="1" ref="AA297" ca="1">INDEX(Abilities[Element ID], $Z297)</f>
        <v>2</v>
      </c>
      <c r="AB297" s="18" cm="1">
        <f t="array" aca="1" ref="AB297" ca="1">INDEX(Abilities[Stamina Cost], $Z297)</f>
        <v>10</v>
      </c>
      <c r="AC297" s="18" cm="1">
        <f t="array" aca="1" ref="AC297" ca="1">INDEX(Abilities[Min Damage], $Z297)</f>
        <v>10</v>
      </c>
      <c r="AD297" s="18" cm="1">
        <f t="array" aca="1" ref="AD297" ca="1">INDEX(Abilities[Max Damage], $Z297)</f>
        <v>22</v>
      </c>
      <c r="AE297" s="14">
        <f t="shared" ca="1" si="172"/>
        <v>12.549898006188513</v>
      </c>
      <c r="AF297" t="str" cm="1">
        <f t="array" aca="1" ref="AF297" ca="1">INDEX(Abilities[Special Effect], Z297)</f>
        <v>Vampire</v>
      </c>
      <c r="AG297" t="b" cm="1">
        <f t="array" aca="1" ref="AG297" ca="1">RAND() &lt;INDEX(Abilities[Effect Chance], Z297)*O297/100</f>
        <v>0</v>
      </c>
      <c r="AH297" t="str">
        <f t="shared" ca="1" si="173"/>
        <v/>
      </c>
      <c r="AI297" s="14">
        <f t="shared" ca="1" si="174"/>
        <v>12.549898006188513</v>
      </c>
      <c r="AJ297" t="b">
        <f t="shared" ca="1" si="175"/>
        <v>0</v>
      </c>
      <c r="AK297" t="b">
        <f ca="1">AND(AJ297, H297=COUNTA(Parties[Player Party]))</f>
        <v>0</v>
      </c>
      <c r="AL297" s="14" cm="1">
        <f t="array" aca="1" ref="AL297" ca="1">INDEX(ElementMultiplier, BL297, P297)*100/N297</f>
        <v>2.3255813953488373</v>
      </c>
      <c r="AM297" s="14">
        <f t="shared" ca="1" si="162"/>
        <v>16</v>
      </c>
      <c r="AN297" s="18">
        <f t="shared" ca="1" si="165"/>
        <v>44</v>
      </c>
      <c r="AO297" s="18">
        <f t="shared" ca="1" si="176"/>
        <v>120</v>
      </c>
      <c r="AP297" s="18">
        <f t="shared" ca="1" si="177"/>
        <v>80</v>
      </c>
      <c r="AQ297" s="18">
        <f t="shared" ca="1" si="178"/>
        <v>86</v>
      </c>
      <c r="AR297" s="18">
        <f t="shared" ca="1" si="179"/>
        <v>100</v>
      </c>
      <c r="AS297">
        <f t="shared" ca="1" si="180"/>
        <v>3</v>
      </c>
      <c r="AT297" cm="1">
        <f t="array" aca="1" ref="AT297" ca="1">IF(AS297=AS296, AT296, INDEX(Parties[Opponent ID], AS297))</f>
        <v>11</v>
      </c>
      <c r="AU297" t="str" cm="1">
        <f t="array" aca="1" ref="AU297" ca="1">IF(AT297=AT296,AU296, INDEX(Monsters[Name], AT297))</f>
        <v>Gneaver</v>
      </c>
      <c r="AV297" cm="1">
        <f t="array" aca="1" ref="AV297" ca="1">IF(AND($AS297=$AS296, $CD296=""), BY296, INDEX(Monsters[Health], $AT297))</f>
        <v>15.5</v>
      </c>
      <c r="AW297" cm="1">
        <f t="array" aca="1" ref="AW297" ca="1">IF(AND($AS297=$AS296, $CD296=""), BZ296, INDEX(Monsters[Stamina], $AT297))</f>
        <v>81</v>
      </c>
      <c r="AX297" s="18" cm="1">
        <f t="array" aca="1" ref="AX297" ca="1">IF(AND($AS297=$AS296, $CD296=""), CA296, INDEX(Monsters[Attack], $AT297))</f>
        <v>110</v>
      </c>
      <c r="AY297" s="18" cm="1">
        <f t="array" aca="1" ref="AY297" ca="1">IF(AND($AS297=$AS296, $CD296=""), CB296, INDEX(Monsters[Defense], $AT297))</f>
        <v>80</v>
      </c>
      <c r="AZ297" s="18" cm="1">
        <f t="array" aca="1" ref="AZ297" ca="1">IF(AND($AS297=$AS296, $CD296=""), CC296, INDEX(Monsters[Luck], $AT297))</f>
        <v>100</v>
      </c>
      <c r="BA297" cm="1">
        <f t="array" aca="1" ref="BA297" ca="1">IF(AT297=AT296, BA296, MATCH(INDEX(Monsters[Element], AT297), Elements, 0))</f>
        <v>4</v>
      </c>
      <c r="BB297" s="4" cm="1">
        <f t="array" aca="1" ref="BB297" ca="1">INDEX(Monsters[Chance to Use 2], AT297)</f>
        <v>0.25</v>
      </c>
      <c r="BC297" cm="1">
        <f t="array" aca="1" ref="BC297" ca="1">INDEX(Monsters[Ability 1 ID], AT297)</f>
        <v>1</v>
      </c>
      <c r="BD297" cm="1">
        <f t="array" aca="1" ref="BD297" ca="1">INDEX(Monsters[Ability 2 ID], AT297)</f>
        <v>2</v>
      </c>
      <c r="BE297" cm="1">
        <f t="array" aca="1" ref="BE297" ca="1">INDEX(Abilities[Stamina Cost], BC297)</f>
        <v>5</v>
      </c>
      <c r="BF297" cm="1">
        <f t="array" aca="1" ref="BF297" ca="1">INDEX(Abilities[Stamina Cost], BD297)</f>
        <v>3</v>
      </c>
      <c r="BG297">
        <f t="shared" ca="1" si="181"/>
        <v>2</v>
      </c>
      <c r="BH297">
        <f t="shared" ca="1" si="182"/>
        <v>3</v>
      </c>
      <c r="BI297">
        <f t="shared" ca="1" si="183"/>
        <v>5</v>
      </c>
      <c r="BJ297">
        <f t="shared" ca="1" si="184"/>
        <v>1</v>
      </c>
      <c r="BK297">
        <f t="shared" ca="1" si="185"/>
        <v>1</v>
      </c>
      <c r="BL297" s="18" cm="1">
        <f t="array" aca="1" ref="BL297" ca="1">INDEX(Abilities[Element ID], $BK297)</f>
        <v>4</v>
      </c>
      <c r="BM297" s="18" cm="1">
        <f t="array" aca="1" ref="BM297" ca="1">INDEX(Abilities[Stamina Cost], $BK297)</f>
        <v>5</v>
      </c>
      <c r="BN297" s="18" cm="1">
        <f t="array" aca="1" ref="BN297" ca="1">INDEX(Abilities[Min Damage], $BK297)</f>
        <v>12</v>
      </c>
      <c r="BO297" s="18" cm="1">
        <f t="array" aca="1" ref="BO297" ca="1">INDEX(Abilities[Max Damage], $BK297)</f>
        <v>18</v>
      </c>
      <c r="BP297" s="14">
        <f t="shared" ca="1" si="186"/>
        <v>16.059679173682554</v>
      </c>
      <c r="BQ297" t="str" cm="1">
        <f t="array" aca="1" ref="BQ297" ca="1">INDEX(Abilities[Special Effect], BK297)</f>
        <v>Vampire</v>
      </c>
      <c r="BR297" t="b" cm="1">
        <f t="array" aca="1" ref="BR297" ca="1">RAND() &lt;INDEX(Abilities[Effect Chance], BK297)*AZ297/100</f>
        <v>1</v>
      </c>
      <c r="BS297" t="str">
        <f t="shared" ca="1" si="187"/>
        <v>Vampire</v>
      </c>
      <c r="BT297" s="14">
        <f t="shared" ca="1" si="188"/>
        <v>16.059679173682554</v>
      </c>
      <c r="BU297" t="b">
        <f t="shared" ca="1" si="189"/>
        <v>0</v>
      </c>
      <c r="BV297" t="b">
        <f ca="1">AND(BU297, AS297=COUNTA(Parties[Opponent Party]))</f>
        <v>0</v>
      </c>
      <c r="BW297" s="14" cm="1">
        <f t="array" aca="1" ref="BW297" ca="1">INDEX(ElementMultiplier, AA297, BA297)*100/AY297</f>
        <v>1.5625</v>
      </c>
      <c r="BX297" s="18">
        <f t="shared" ca="1" si="163"/>
        <v>20</v>
      </c>
      <c r="BY297" s="18">
        <f t="shared" ca="1" si="164"/>
        <v>3.5</v>
      </c>
      <c r="BZ297" s="18">
        <f t="shared" ca="1" si="190"/>
        <v>76</v>
      </c>
      <c r="CA297" s="18">
        <f t="shared" ca="1" si="191"/>
        <v>110</v>
      </c>
      <c r="CB297" s="18">
        <f t="shared" ca="1" si="192"/>
        <v>80</v>
      </c>
      <c r="CC297" s="18">
        <f t="shared" ca="1" si="193"/>
        <v>100</v>
      </c>
      <c r="CD297" t="str">
        <f t="shared" ca="1" si="194"/>
        <v/>
      </c>
    </row>
    <row r="298" spans="8:82" x14ac:dyDescent="0.25">
      <c r="H298">
        <f t="shared" ca="1" si="166"/>
        <v>2</v>
      </c>
      <c r="I298" cm="1">
        <f t="array" aca="1" ref="I298" ca="1">IF(H298=H297, I297, INDEX(Parties[Player ID], H298))</f>
        <v>8</v>
      </c>
      <c r="J298" t="str" cm="1">
        <f t="array" aca="1" ref="J298" ca="1">IF(I298=I297,J297, INDEX(Monsters[Name], I298))</f>
        <v>EFUP Gnome (Extrodinary Fantasical Ultra Pretty Gnome)</v>
      </c>
      <c r="K298" cm="1">
        <f t="array" aca="1" ref="K298" ca="1">IF(AND($H298=$H297, CD297=""), AN297, INDEX(Monsters[Health], $I298))</f>
        <v>44</v>
      </c>
      <c r="L298" cm="1">
        <f t="array" aca="1" ref="L298" ca="1">IF(AND($H298=$H297, $CD297=""), AO297, INDEX(Monsters[Stamina], $I298))</f>
        <v>120</v>
      </c>
      <c r="M298" s="18" cm="1">
        <f t="array" aca="1" ref="M298" ca="1">IF(AND($H298=$H297, $CD297=""), AP297, INDEX(Monsters[Attack], $I298))</f>
        <v>80</v>
      </c>
      <c r="N298" s="18" cm="1">
        <f t="array" aca="1" ref="N298" ca="1">IF(AND($H298=$H297, $CD297=""), AQ297, INDEX(Monsters[Defense], $I298))</f>
        <v>86</v>
      </c>
      <c r="O298" s="18" cm="1">
        <f t="array" aca="1" ref="O298" ca="1">IF(AND($H298=$H297, $CD297=""), AR297, INDEX(Monsters[Luck], $I298))</f>
        <v>100</v>
      </c>
      <c r="P298" cm="1">
        <f t="array" aca="1" ref="P298" ca="1">IF(I298=I297, P297, MATCH(INDEX(Monsters[Element], I298), Elements, 0))</f>
        <v>2</v>
      </c>
      <c r="Q298" s="4" cm="1">
        <f t="array" aca="1" ref="Q298" ca="1">INDEX(Monsters[Chance to Use 2], I298)</f>
        <v>0.8</v>
      </c>
      <c r="R298" cm="1">
        <f t="array" aca="1" ref="R298" ca="1">INDEX(Monsters[Ability 1 ID], I298)</f>
        <v>14</v>
      </c>
      <c r="S298" cm="1">
        <f t="array" aca="1" ref="S298" ca="1">INDEX(Monsters[Ability 2 ID], I298)</f>
        <v>11</v>
      </c>
      <c r="T298" cm="1">
        <f t="array" aca="1" ref="T298" ca="1">INDEX(Abilities[Stamina Cost], R298)</f>
        <v>20</v>
      </c>
      <c r="U298" cm="1">
        <f t="array" aca="1" ref="U298" ca="1">INDEX(Abilities[Stamina Cost], S298)</f>
        <v>10</v>
      </c>
      <c r="V298">
        <f t="shared" ca="1" si="167"/>
        <v>2</v>
      </c>
      <c r="W298">
        <f t="shared" ca="1" si="168"/>
        <v>10</v>
      </c>
      <c r="X298">
        <f t="shared" ca="1" si="169"/>
        <v>20</v>
      </c>
      <c r="Y298">
        <f t="shared" ca="1" si="170"/>
        <v>2</v>
      </c>
      <c r="Z298">
        <f t="shared" ca="1" si="171"/>
        <v>11</v>
      </c>
      <c r="AA298" s="18" cm="1">
        <f t="array" aca="1" ref="AA298" ca="1">INDEX(Abilities[Element ID], $Z298)</f>
        <v>2</v>
      </c>
      <c r="AB298" s="18" cm="1">
        <f t="array" aca="1" ref="AB298" ca="1">INDEX(Abilities[Stamina Cost], $Z298)</f>
        <v>10</v>
      </c>
      <c r="AC298" s="18" cm="1">
        <f t="array" aca="1" ref="AC298" ca="1">INDEX(Abilities[Min Damage], $Z298)</f>
        <v>10</v>
      </c>
      <c r="AD298" s="18" cm="1">
        <f t="array" aca="1" ref="AD298" ca="1">INDEX(Abilities[Max Damage], $Z298)</f>
        <v>22</v>
      </c>
      <c r="AE298" s="14">
        <f t="shared" ca="1" si="172"/>
        <v>9.8627833971514232</v>
      </c>
      <c r="AF298" t="str" cm="1">
        <f t="array" aca="1" ref="AF298" ca="1">INDEX(Abilities[Special Effect], Z298)</f>
        <v>Vampire</v>
      </c>
      <c r="AG298" t="b" cm="1">
        <f t="array" aca="1" ref="AG298" ca="1">RAND() &lt;INDEX(Abilities[Effect Chance], Z298)*O298/100</f>
        <v>1</v>
      </c>
      <c r="AH298" t="str">
        <f t="shared" ca="1" si="173"/>
        <v>Vampire</v>
      </c>
      <c r="AI298" s="14">
        <f t="shared" ca="1" si="174"/>
        <v>9.8627833971514232</v>
      </c>
      <c r="AJ298" t="b">
        <f t="shared" ca="1" si="175"/>
        <v>0</v>
      </c>
      <c r="AK298" t="b">
        <f ca="1">AND(AJ298, H298=COUNTA(Parties[Player Party]))</f>
        <v>0</v>
      </c>
      <c r="AL298" s="14" cm="1">
        <f t="array" aca="1" ref="AL298" ca="1">INDEX(ElementMultiplier, BL298, P298)*100/N298</f>
        <v>1.1627906976744187</v>
      </c>
      <c r="AM298" s="14">
        <f t="shared" ca="1" si="162"/>
        <v>11</v>
      </c>
      <c r="AN298" s="18">
        <f t="shared" ca="1" si="165"/>
        <v>40.5</v>
      </c>
      <c r="AO298" s="18">
        <f t="shared" ca="1" si="176"/>
        <v>110</v>
      </c>
      <c r="AP298" s="18">
        <f t="shared" ca="1" si="177"/>
        <v>80</v>
      </c>
      <c r="AQ298" s="18">
        <f t="shared" ca="1" si="178"/>
        <v>86</v>
      </c>
      <c r="AR298" s="18">
        <f t="shared" ca="1" si="179"/>
        <v>100</v>
      </c>
      <c r="AS298">
        <f t="shared" ca="1" si="180"/>
        <v>3</v>
      </c>
      <c r="AT298" cm="1">
        <f t="array" aca="1" ref="AT298" ca="1">IF(AS298=AS297, AT297, INDEX(Parties[Opponent ID], AS298))</f>
        <v>11</v>
      </c>
      <c r="AU298" t="str" cm="1">
        <f t="array" aca="1" ref="AU298" ca="1">IF(AT298=AT297,AU297, INDEX(Monsters[Name], AT298))</f>
        <v>Gneaver</v>
      </c>
      <c r="AV298" cm="1">
        <f t="array" aca="1" ref="AV298" ca="1">IF(AND($AS298=$AS297, $CD297=""), BY297, INDEX(Monsters[Health], $AT298))</f>
        <v>3.5</v>
      </c>
      <c r="AW298" cm="1">
        <f t="array" aca="1" ref="AW298" ca="1">IF(AND($AS298=$AS297, $CD297=""), BZ297, INDEX(Monsters[Stamina], $AT298))</f>
        <v>76</v>
      </c>
      <c r="AX298" s="18" cm="1">
        <f t="array" aca="1" ref="AX298" ca="1">IF(AND($AS298=$AS297, $CD297=""), CA297, INDEX(Monsters[Attack], $AT298))</f>
        <v>110</v>
      </c>
      <c r="AY298" s="18" cm="1">
        <f t="array" aca="1" ref="AY298" ca="1">IF(AND($AS298=$AS297, $CD297=""), CB297, INDEX(Monsters[Defense], $AT298))</f>
        <v>80</v>
      </c>
      <c r="AZ298" s="18" cm="1">
        <f t="array" aca="1" ref="AZ298" ca="1">IF(AND($AS298=$AS297, $CD297=""), CC297, INDEX(Monsters[Luck], $AT298))</f>
        <v>100</v>
      </c>
      <c r="BA298" cm="1">
        <f t="array" aca="1" ref="BA298" ca="1">IF(AT298=AT297, BA297, MATCH(INDEX(Monsters[Element], AT298), Elements, 0))</f>
        <v>4</v>
      </c>
      <c r="BB298" s="4" cm="1">
        <f t="array" aca="1" ref="BB298" ca="1">INDEX(Monsters[Chance to Use 2], AT298)</f>
        <v>0.25</v>
      </c>
      <c r="BC298" cm="1">
        <f t="array" aca="1" ref="BC298" ca="1">INDEX(Monsters[Ability 1 ID], AT298)</f>
        <v>1</v>
      </c>
      <c r="BD298" cm="1">
        <f t="array" aca="1" ref="BD298" ca="1">INDEX(Monsters[Ability 2 ID], AT298)</f>
        <v>2</v>
      </c>
      <c r="BE298" cm="1">
        <f t="array" aca="1" ref="BE298" ca="1">INDEX(Abilities[Stamina Cost], BC298)</f>
        <v>5</v>
      </c>
      <c r="BF298" cm="1">
        <f t="array" aca="1" ref="BF298" ca="1">INDEX(Abilities[Stamina Cost], BD298)</f>
        <v>3</v>
      </c>
      <c r="BG298">
        <f t="shared" ca="1" si="181"/>
        <v>2</v>
      </c>
      <c r="BH298">
        <f t="shared" ca="1" si="182"/>
        <v>3</v>
      </c>
      <c r="BI298">
        <f t="shared" ca="1" si="183"/>
        <v>5</v>
      </c>
      <c r="BJ298">
        <f t="shared" ca="1" si="184"/>
        <v>2</v>
      </c>
      <c r="BK298">
        <f t="shared" ca="1" si="185"/>
        <v>2</v>
      </c>
      <c r="BL298" s="18" cm="1">
        <f t="array" aca="1" ref="BL298" ca="1">INDEX(Abilities[Element ID], $BK298)</f>
        <v>1</v>
      </c>
      <c r="BM298" s="18" cm="1">
        <f t="array" aca="1" ref="BM298" ca="1">INDEX(Abilities[Stamina Cost], $BK298)</f>
        <v>3</v>
      </c>
      <c r="BN298" s="18" cm="1">
        <f t="array" aca="1" ref="BN298" ca="1">INDEX(Abilities[Min Damage], $BK298)</f>
        <v>8</v>
      </c>
      <c r="BO298" s="18" cm="1">
        <f t="array" aca="1" ref="BO298" ca="1">INDEX(Abilities[Max Damage], $BK298)</f>
        <v>13</v>
      </c>
      <c r="BP298" s="14">
        <f t="shared" ca="1" si="186"/>
        <v>10.803671780298005</v>
      </c>
      <c r="BQ298" t="str" cm="1">
        <f t="array" aca="1" ref="BQ298" ca="1">INDEX(Abilities[Special Effect], BK298)</f>
        <v>Sunder</v>
      </c>
      <c r="BR298" t="b" cm="1">
        <f t="array" aca="1" ref="BR298" ca="1">RAND() &lt;INDEX(Abilities[Effect Chance], BK298)*AZ298/100</f>
        <v>0</v>
      </c>
      <c r="BS298" t="str">
        <f t="shared" ca="1" si="187"/>
        <v/>
      </c>
      <c r="BT298" s="14">
        <f t="shared" ca="1" si="188"/>
        <v>10.803671780298005</v>
      </c>
      <c r="BU298" t="b">
        <f t="shared" ca="1" si="189"/>
        <v>1</v>
      </c>
      <c r="BV298" t="b">
        <f ca="1">AND(BU298, AS298=COUNTA(Parties[Opponent Party]))</f>
        <v>1</v>
      </c>
      <c r="BW298" s="14" cm="1">
        <f t="array" aca="1" ref="BW298" ca="1">INDEX(ElementMultiplier, AA298, BA298)*100/AY298</f>
        <v>1.5625</v>
      </c>
      <c r="BX298" s="18">
        <f t="shared" ca="1" si="163"/>
        <v>15</v>
      </c>
      <c r="BY298" s="18">
        <f t="shared" ca="1" si="164"/>
        <v>0</v>
      </c>
      <c r="BZ298" s="18">
        <f t="shared" ca="1" si="190"/>
        <v>73</v>
      </c>
      <c r="CA298" s="18">
        <f t="shared" ca="1" si="191"/>
        <v>110</v>
      </c>
      <c r="CB298" s="18">
        <f t="shared" ca="1" si="192"/>
        <v>80</v>
      </c>
      <c r="CC298" s="18">
        <f t="shared" ca="1" si="193"/>
        <v>100</v>
      </c>
      <c r="CD298" t="str">
        <f t="shared" ca="1" si="194"/>
        <v>Player</v>
      </c>
    </row>
    <row r="299" spans="8:82" x14ac:dyDescent="0.25">
      <c r="H299">
        <f t="shared" ca="1" si="166"/>
        <v>1</v>
      </c>
      <c r="I299" cm="1">
        <f t="array" aca="1" ref="I299" ca="1">IF(H299=H298, I298, INDEX(Parties[Player ID], H299))</f>
        <v>5</v>
      </c>
      <c r="J299" t="str" cm="1">
        <f t="array" aca="1" ref="J299" ca="1">IF(I299=I298,J298, INDEX(Monsters[Name], I299))</f>
        <v>Gunome</v>
      </c>
      <c r="K299" cm="1">
        <f t="array" aca="1" ref="K299" ca="1">IF(AND($H299=$H298, CD298=""), AN298, INDEX(Monsters[Health], $I299))</f>
        <v>55</v>
      </c>
      <c r="L299" cm="1">
        <f t="array" aca="1" ref="L299" ca="1">IF(AND($H299=$H298, $CD298=""), AO298, INDEX(Monsters[Stamina], $I299))</f>
        <v>110</v>
      </c>
      <c r="M299" s="18" cm="1">
        <f t="array" aca="1" ref="M299" ca="1">IF(AND($H299=$H298, $CD298=""), AP298, INDEX(Monsters[Attack], $I299))</f>
        <v>165</v>
      </c>
      <c r="N299" s="18" cm="1">
        <f t="array" aca="1" ref="N299" ca="1">IF(AND($H299=$H298, $CD298=""), AQ298, INDEX(Monsters[Defense], $I299))</f>
        <v>125</v>
      </c>
      <c r="O299" s="18" cm="1">
        <f t="array" aca="1" ref="O299" ca="1">IF(AND($H299=$H298, $CD298=""), AR298, INDEX(Monsters[Luck], $I299))</f>
        <v>110</v>
      </c>
      <c r="P299" cm="1">
        <f t="array" aca="1" ref="P299" ca="1">IF(I299=I298, P298, MATCH(INDEX(Monsters[Element], I299), Elements, 0))</f>
        <v>5</v>
      </c>
      <c r="Q299" s="4" cm="1">
        <f t="array" aca="1" ref="Q299" ca="1">INDEX(Monsters[Chance to Use 2], I299)</f>
        <v>0.4</v>
      </c>
      <c r="R299" cm="1">
        <f t="array" aca="1" ref="R299" ca="1">INDEX(Monsters[Ability 1 ID], I299)</f>
        <v>9</v>
      </c>
      <c r="S299" cm="1">
        <f t="array" aca="1" ref="S299" ca="1">INDEX(Monsters[Ability 2 ID], I299)</f>
        <v>10</v>
      </c>
      <c r="T299" cm="1">
        <f t="array" aca="1" ref="T299" ca="1">INDEX(Abilities[Stamina Cost], R299)</f>
        <v>5</v>
      </c>
      <c r="U299" cm="1">
        <f t="array" aca="1" ref="U299" ca="1">INDEX(Abilities[Stamina Cost], S299)</f>
        <v>12</v>
      </c>
      <c r="V299">
        <f t="shared" ca="1" si="167"/>
        <v>1</v>
      </c>
      <c r="W299">
        <f t="shared" ca="1" si="168"/>
        <v>5</v>
      </c>
      <c r="X299">
        <f t="shared" ca="1" si="169"/>
        <v>12</v>
      </c>
      <c r="Y299">
        <f t="shared" ca="1" si="170"/>
        <v>2</v>
      </c>
      <c r="Z299">
        <f t="shared" ca="1" si="171"/>
        <v>10</v>
      </c>
      <c r="AA299" s="18" cm="1">
        <f t="array" aca="1" ref="AA299" ca="1">INDEX(Abilities[Element ID], $Z299)</f>
        <v>5</v>
      </c>
      <c r="AB299" s="18" cm="1">
        <f t="array" aca="1" ref="AB299" ca="1">INDEX(Abilities[Stamina Cost], $Z299)</f>
        <v>12</v>
      </c>
      <c r="AC299" s="18" cm="1">
        <f t="array" aca="1" ref="AC299" ca="1">INDEX(Abilities[Min Damage], $Z299)</f>
        <v>4</v>
      </c>
      <c r="AD299" s="18" cm="1">
        <f t="array" aca="1" ref="AD299" ca="1">INDEX(Abilities[Max Damage], $Z299)</f>
        <v>10</v>
      </c>
      <c r="AE299" s="14">
        <f t="shared" ca="1" si="172"/>
        <v>11.500420828894462</v>
      </c>
      <c r="AF299" t="str" cm="1">
        <f t="array" aca="1" ref="AF299" ca="1">INDEX(Abilities[Special Effect], Z299)</f>
        <v>Focus</v>
      </c>
      <c r="AG299" t="b" cm="1">
        <f t="array" aca="1" ref="AG299" ca="1">RAND() &lt;INDEX(Abilities[Effect Chance], Z299)*O299/100</f>
        <v>0</v>
      </c>
      <c r="AH299" t="str">
        <f t="shared" ca="1" si="173"/>
        <v/>
      </c>
      <c r="AI299" s="14">
        <f t="shared" ca="1" si="174"/>
        <v>11.500420828894462</v>
      </c>
      <c r="AJ299" t="b">
        <f t="shared" ca="1" si="175"/>
        <v>0</v>
      </c>
      <c r="AK299" t="b">
        <f ca="1">AND(AJ299, H299=COUNTA(Parties[Player Party]))</f>
        <v>0</v>
      </c>
      <c r="AL299" s="14" cm="1">
        <f t="array" aca="1" ref="AL299" ca="1">INDEX(ElementMultiplier, BL299, P299)*100/N299</f>
        <v>1</v>
      </c>
      <c r="AM299" s="14">
        <f t="shared" ca="1" si="162"/>
        <v>5</v>
      </c>
      <c r="AN299" s="18">
        <f t="shared" ca="1" si="165"/>
        <v>50</v>
      </c>
      <c r="AO299" s="18">
        <f t="shared" ca="1" si="176"/>
        <v>98</v>
      </c>
      <c r="AP299" s="18">
        <f t="shared" ca="1" si="177"/>
        <v>165</v>
      </c>
      <c r="AQ299" s="18">
        <f t="shared" ca="1" si="178"/>
        <v>125</v>
      </c>
      <c r="AR299" s="18">
        <f t="shared" ca="1" si="179"/>
        <v>110</v>
      </c>
      <c r="AS299">
        <f t="shared" ca="1" si="180"/>
        <v>1</v>
      </c>
      <c r="AT299" cm="1">
        <f t="array" aca="1" ref="AT299" ca="1">IF(AS299=AS298, AT298, INDEX(Parties[Opponent ID], AS299))</f>
        <v>12</v>
      </c>
      <c r="AU299" t="str" cm="1">
        <f t="array" aca="1" ref="AU299" ca="1">IF(AT299=AT298,AU298, INDEX(Monsters[Name], AT299))</f>
        <v>Gmooose</v>
      </c>
      <c r="AV299" cm="1">
        <f t="array" aca="1" ref="AV299" ca="1">IF(AND($AS299=$AS298, $CD298=""), BY298, INDEX(Monsters[Health], $AT299))</f>
        <v>185</v>
      </c>
      <c r="AW299" cm="1">
        <f t="array" aca="1" ref="AW299" ca="1">IF(AND($AS299=$AS298, $CD298=""), BZ298, INDEX(Monsters[Stamina], $AT299))</f>
        <v>135</v>
      </c>
      <c r="AX299" s="18" cm="1">
        <f t="array" aca="1" ref="AX299" ca="1">IF(AND($AS299=$AS298, $CD298=""), CA298, INDEX(Monsters[Attack], $AT299))</f>
        <v>70</v>
      </c>
      <c r="AY299" s="18" cm="1">
        <f t="array" aca="1" ref="AY299" ca="1">IF(AND($AS299=$AS298, $CD298=""), CB298, INDEX(Monsters[Defense], $AT299))</f>
        <v>115</v>
      </c>
      <c r="AZ299" s="18" cm="1">
        <f t="array" aca="1" ref="AZ299" ca="1">IF(AND($AS299=$AS298, $CD298=""), CC298, INDEX(Monsters[Luck], $AT299))</f>
        <v>100</v>
      </c>
      <c r="BA299" cm="1">
        <f t="array" aca="1" ref="BA299" ca="1">IF(AT299=AT298, BA298, MATCH(INDEX(Monsters[Element], AT299), Elements, 0))</f>
        <v>4</v>
      </c>
      <c r="BB299" s="4" cm="1">
        <f t="array" aca="1" ref="BB299" ca="1">INDEX(Monsters[Chance to Use 2], AT299)</f>
        <v>0.19999999999999996</v>
      </c>
      <c r="BC299" cm="1">
        <f t="array" aca="1" ref="BC299" ca="1">INDEX(Monsters[Ability 1 ID], AT299)</f>
        <v>3</v>
      </c>
      <c r="BD299" cm="1">
        <f t="array" aca="1" ref="BD299" ca="1">INDEX(Monsters[Ability 2 ID], AT299)</f>
        <v>2</v>
      </c>
      <c r="BE299" cm="1">
        <f t="array" aca="1" ref="BE299" ca="1">INDEX(Abilities[Stamina Cost], BC299)</f>
        <v>3</v>
      </c>
      <c r="BF299" cm="1">
        <f t="array" aca="1" ref="BF299" ca="1">INDEX(Abilities[Stamina Cost], BD299)</f>
        <v>3</v>
      </c>
      <c r="BG299">
        <f t="shared" ca="1" si="181"/>
        <v>1</v>
      </c>
      <c r="BH299">
        <f t="shared" ca="1" si="182"/>
        <v>3</v>
      </c>
      <c r="BI299">
        <f t="shared" ca="1" si="183"/>
        <v>3</v>
      </c>
      <c r="BJ299">
        <f t="shared" ca="1" si="184"/>
        <v>1</v>
      </c>
      <c r="BK299">
        <f t="shared" ca="1" si="185"/>
        <v>3</v>
      </c>
      <c r="BL299" s="18" cm="1">
        <f t="array" aca="1" ref="BL299" ca="1">INDEX(Abilities[Element ID], $BK299)</f>
        <v>4</v>
      </c>
      <c r="BM299" s="18" cm="1">
        <f t="array" aca="1" ref="BM299" ca="1">INDEX(Abilities[Stamina Cost], $BK299)</f>
        <v>3</v>
      </c>
      <c r="BN299" s="18" cm="1">
        <f t="array" aca="1" ref="BN299" ca="1">INDEX(Abilities[Min Damage], $BK299)</f>
        <v>4</v>
      </c>
      <c r="BO299" s="18" cm="1">
        <f t="array" aca="1" ref="BO299" ca="1">INDEX(Abilities[Max Damage], $BK299)</f>
        <v>8</v>
      </c>
      <c r="BP299" s="14">
        <f t="shared" ca="1" si="186"/>
        <v>4.9164415750714143</v>
      </c>
      <c r="BQ299" t="str" cm="1">
        <f t="array" aca="1" ref="BQ299" ca="1">INDEX(Abilities[Special Effect], BK299)</f>
        <v>Fortify</v>
      </c>
      <c r="BR299" t="b" cm="1">
        <f t="array" aca="1" ref="BR299" ca="1">RAND() &lt;INDEX(Abilities[Effect Chance], BK299)*AZ299/100</f>
        <v>1</v>
      </c>
      <c r="BS299" t="str">
        <f t="shared" ca="1" si="187"/>
        <v>Fortify</v>
      </c>
      <c r="BT299" s="14">
        <f t="shared" ca="1" si="188"/>
        <v>4.9164415750714143</v>
      </c>
      <c r="BU299" t="b">
        <f t="shared" ca="1" si="189"/>
        <v>0</v>
      </c>
      <c r="BV299" t="b">
        <f ca="1">AND(BU299, AS299=COUNTA(Parties[Opponent Party]))</f>
        <v>0</v>
      </c>
      <c r="BW299" s="14" cm="1">
        <f t="array" aca="1" ref="BW299" ca="1">INDEX(ElementMultiplier, AA299, BA299)*100/AY299</f>
        <v>1.3043478260869565</v>
      </c>
      <c r="BX299" s="18">
        <f t="shared" ca="1" si="163"/>
        <v>15</v>
      </c>
      <c r="BY299" s="18">
        <f t="shared" ca="1" si="164"/>
        <v>170</v>
      </c>
      <c r="BZ299" s="18">
        <f t="shared" ca="1" si="190"/>
        <v>132</v>
      </c>
      <c r="CA299" s="18">
        <f t="shared" ca="1" si="191"/>
        <v>70</v>
      </c>
      <c r="CB299" s="18">
        <f t="shared" ca="1" si="192"/>
        <v>127</v>
      </c>
      <c r="CC299" s="18">
        <f t="shared" ca="1" si="193"/>
        <v>100</v>
      </c>
      <c r="CD299" t="str">
        <f t="shared" ca="1" si="194"/>
        <v/>
      </c>
    </row>
    <row r="300" spans="8:82" x14ac:dyDescent="0.25">
      <c r="H300">
        <f t="shared" ca="1" si="166"/>
        <v>1</v>
      </c>
      <c r="I300" cm="1">
        <f t="array" aca="1" ref="I300" ca="1">IF(H300=H299, I299, INDEX(Parties[Player ID], H300))</f>
        <v>5</v>
      </c>
      <c r="J300" t="str" cm="1">
        <f t="array" aca="1" ref="J300" ca="1">IF(I300=I299,J299, INDEX(Monsters[Name], I300))</f>
        <v>Gunome</v>
      </c>
      <c r="K300" cm="1">
        <f t="array" aca="1" ref="K300" ca="1">IF(AND($H300=$H299, CD299=""), AN299, INDEX(Monsters[Health], $I300))</f>
        <v>50</v>
      </c>
      <c r="L300" cm="1">
        <f t="array" aca="1" ref="L300" ca="1">IF(AND($H300=$H299, $CD299=""), AO299, INDEX(Monsters[Stamina], $I300))</f>
        <v>98</v>
      </c>
      <c r="M300" s="18" cm="1">
        <f t="array" aca="1" ref="M300" ca="1">IF(AND($H300=$H299, $CD299=""), AP299, INDEX(Monsters[Attack], $I300))</f>
        <v>165</v>
      </c>
      <c r="N300" s="18" cm="1">
        <f t="array" aca="1" ref="N300" ca="1">IF(AND($H300=$H299, $CD299=""), AQ299, INDEX(Monsters[Defense], $I300))</f>
        <v>125</v>
      </c>
      <c r="O300" s="18" cm="1">
        <f t="array" aca="1" ref="O300" ca="1">IF(AND($H300=$H299, $CD299=""), AR299, INDEX(Monsters[Luck], $I300))</f>
        <v>110</v>
      </c>
      <c r="P300" cm="1">
        <f t="array" aca="1" ref="P300" ca="1">IF(I300=I299, P299, MATCH(INDEX(Monsters[Element], I300), Elements, 0))</f>
        <v>5</v>
      </c>
      <c r="Q300" s="4" cm="1">
        <f t="array" aca="1" ref="Q300" ca="1">INDEX(Monsters[Chance to Use 2], I300)</f>
        <v>0.4</v>
      </c>
      <c r="R300" cm="1">
        <f t="array" aca="1" ref="R300" ca="1">INDEX(Monsters[Ability 1 ID], I300)</f>
        <v>9</v>
      </c>
      <c r="S300" cm="1">
        <f t="array" aca="1" ref="S300" ca="1">INDEX(Monsters[Ability 2 ID], I300)</f>
        <v>10</v>
      </c>
      <c r="T300" cm="1">
        <f t="array" aca="1" ref="T300" ca="1">INDEX(Abilities[Stamina Cost], R300)</f>
        <v>5</v>
      </c>
      <c r="U300" cm="1">
        <f t="array" aca="1" ref="U300" ca="1">INDEX(Abilities[Stamina Cost], S300)</f>
        <v>12</v>
      </c>
      <c r="V300">
        <f t="shared" ca="1" si="167"/>
        <v>1</v>
      </c>
      <c r="W300">
        <f t="shared" ca="1" si="168"/>
        <v>5</v>
      </c>
      <c r="X300">
        <f t="shared" ca="1" si="169"/>
        <v>12</v>
      </c>
      <c r="Y300">
        <f t="shared" ca="1" si="170"/>
        <v>1</v>
      </c>
      <c r="Z300">
        <f t="shared" ca="1" si="171"/>
        <v>9</v>
      </c>
      <c r="AA300" s="18" cm="1">
        <f t="array" aca="1" ref="AA300" ca="1">INDEX(Abilities[Element ID], $Z300)</f>
        <v>5</v>
      </c>
      <c r="AB300" s="18" cm="1">
        <f t="array" aca="1" ref="AB300" ca="1">INDEX(Abilities[Stamina Cost], $Z300)</f>
        <v>5</v>
      </c>
      <c r="AC300" s="18" cm="1">
        <f t="array" aca="1" ref="AC300" ca="1">INDEX(Abilities[Min Damage], $Z300)</f>
        <v>11</v>
      </c>
      <c r="AD300" s="18" cm="1">
        <f t="array" aca="1" ref="AD300" ca="1">INDEX(Abilities[Max Damage], $Z300)</f>
        <v>16</v>
      </c>
      <c r="AE300" s="14">
        <f t="shared" ca="1" si="172"/>
        <v>21.99782249377439</v>
      </c>
      <c r="AF300" t="str" cm="1">
        <f t="array" aca="1" ref="AF300" ca="1">INDEX(Abilities[Special Effect], Z300)</f>
        <v>Vampire</v>
      </c>
      <c r="AG300" t="b" cm="1">
        <f t="array" aca="1" ref="AG300" ca="1">RAND() &lt;INDEX(Abilities[Effect Chance], Z300)*O300/100</f>
        <v>1</v>
      </c>
      <c r="AH300" t="str">
        <f t="shared" ca="1" si="173"/>
        <v>Vampire</v>
      </c>
      <c r="AI300" s="14">
        <f t="shared" ca="1" si="174"/>
        <v>21.99782249377439</v>
      </c>
      <c r="AJ300" t="b">
        <f t="shared" ca="1" si="175"/>
        <v>0</v>
      </c>
      <c r="AK300" t="b">
        <f ca="1">AND(AJ300, H300=COUNTA(Parties[Player Party]))</f>
        <v>0</v>
      </c>
      <c r="AL300" s="14" cm="1">
        <f t="array" aca="1" ref="AL300" ca="1">INDEX(ElementMultiplier, BL300, P300)*100/N300</f>
        <v>0.8</v>
      </c>
      <c r="AM300" s="14">
        <f t="shared" ca="1" si="162"/>
        <v>7</v>
      </c>
      <c r="AN300" s="18">
        <f t="shared" ca="1" si="165"/>
        <v>56</v>
      </c>
      <c r="AO300" s="18">
        <f t="shared" ca="1" si="176"/>
        <v>93</v>
      </c>
      <c r="AP300" s="18">
        <f t="shared" ca="1" si="177"/>
        <v>165</v>
      </c>
      <c r="AQ300" s="18">
        <f t="shared" ca="1" si="178"/>
        <v>125</v>
      </c>
      <c r="AR300" s="18">
        <f t="shared" ca="1" si="179"/>
        <v>110</v>
      </c>
      <c r="AS300">
        <f t="shared" ca="1" si="180"/>
        <v>1</v>
      </c>
      <c r="AT300" cm="1">
        <f t="array" aca="1" ref="AT300" ca="1">IF(AS300=AS299, AT299, INDEX(Parties[Opponent ID], AS300))</f>
        <v>12</v>
      </c>
      <c r="AU300" t="str" cm="1">
        <f t="array" aca="1" ref="AU300" ca="1">IF(AT300=AT299,AU299, INDEX(Monsters[Name], AT300))</f>
        <v>Gmooose</v>
      </c>
      <c r="AV300" cm="1">
        <f t="array" aca="1" ref="AV300" ca="1">IF(AND($AS300=$AS299, $CD299=""), BY299, INDEX(Monsters[Health], $AT300))</f>
        <v>170</v>
      </c>
      <c r="AW300" cm="1">
        <f t="array" aca="1" ref="AW300" ca="1">IF(AND($AS300=$AS299, $CD299=""), BZ299, INDEX(Monsters[Stamina], $AT300))</f>
        <v>132</v>
      </c>
      <c r="AX300" s="18" cm="1">
        <f t="array" aca="1" ref="AX300" ca="1">IF(AND($AS300=$AS299, $CD299=""), CA299, INDEX(Monsters[Attack], $AT300))</f>
        <v>70</v>
      </c>
      <c r="AY300" s="18" cm="1">
        <f t="array" aca="1" ref="AY300" ca="1">IF(AND($AS300=$AS299, $CD299=""), CB299, INDEX(Monsters[Defense], $AT300))</f>
        <v>127</v>
      </c>
      <c r="AZ300" s="18" cm="1">
        <f t="array" aca="1" ref="AZ300" ca="1">IF(AND($AS300=$AS299, $CD299=""), CC299, INDEX(Monsters[Luck], $AT300))</f>
        <v>100</v>
      </c>
      <c r="BA300" cm="1">
        <f t="array" aca="1" ref="BA300" ca="1">IF(AT300=AT299, BA299, MATCH(INDEX(Monsters[Element], AT300), Elements, 0))</f>
        <v>4</v>
      </c>
      <c r="BB300" s="4" cm="1">
        <f t="array" aca="1" ref="BB300" ca="1">INDEX(Monsters[Chance to Use 2], AT300)</f>
        <v>0.19999999999999996</v>
      </c>
      <c r="BC300" cm="1">
        <f t="array" aca="1" ref="BC300" ca="1">INDEX(Monsters[Ability 1 ID], AT300)</f>
        <v>3</v>
      </c>
      <c r="BD300" cm="1">
        <f t="array" aca="1" ref="BD300" ca="1">INDEX(Monsters[Ability 2 ID], AT300)</f>
        <v>2</v>
      </c>
      <c r="BE300" cm="1">
        <f t="array" aca="1" ref="BE300" ca="1">INDEX(Abilities[Stamina Cost], BC300)</f>
        <v>3</v>
      </c>
      <c r="BF300" cm="1">
        <f t="array" aca="1" ref="BF300" ca="1">INDEX(Abilities[Stamina Cost], BD300)</f>
        <v>3</v>
      </c>
      <c r="BG300">
        <f t="shared" ca="1" si="181"/>
        <v>1</v>
      </c>
      <c r="BH300">
        <f t="shared" ca="1" si="182"/>
        <v>3</v>
      </c>
      <c r="BI300">
        <f t="shared" ca="1" si="183"/>
        <v>3</v>
      </c>
      <c r="BJ300">
        <f t="shared" ca="1" si="184"/>
        <v>2</v>
      </c>
      <c r="BK300">
        <f t="shared" ca="1" si="185"/>
        <v>2</v>
      </c>
      <c r="BL300" s="18" cm="1">
        <f t="array" aca="1" ref="BL300" ca="1">INDEX(Abilities[Element ID], $BK300)</f>
        <v>1</v>
      </c>
      <c r="BM300" s="18" cm="1">
        <f t="array" aca="1" ref="BM300" ca="1">INDEX(Abilities[Stamina Cost], $BK300)</f>
        <v>3</v>
      </c>
      <c r="BN300" s="18" cm="1">
        <f t="array" aca="1" ref="BN300" ca="1">INDEX(Abilities[Min Damage], $BK300)</f>
        <v>8</v>
      </c>
      <c r="BO300" s="18" cm="1">
        <f t="array" aca="1" ref="BO300" ca="1">INDEX(Abilities[Max Damage], $BK300)</f>
        <v>13</v>
      </c>
      <c r="BP300" s="14">
        <f t="shared" ca="1" si="186"/>
        <v>6.5923047468651452</v>
      </c>
      <c r="BQ300" t="str" cm="1">
        <f t="array" aca="1" ref="BQ300" ca="1">INDEX(Abilities[Special Effect], BK300)</f>
        <v>Sunder</v>
      </c>
      <c r="BR300" t="b" cm="1">
        <f t="array" aca="1" ref="BR300" ca="1">RAND() &lt;INDEX(Abilities[Effect Chance], BK300)*AZ300/100</f>
        <v>0</v>
      </c>
      <c r="BS300" t="str">
        <f t="shared" ca="1" si="187"/>
        <v/>
      </c>
      <c r="BT300" s="14">
        <f t="shared" ca="1" si="188"/>
        <v>6.5923047468651452</v>
      </c>
      <c r="BU300" t="b">
        <f t="shared" ca="1" si="189"/>
        <v>0</v>
      </c>
      <c r="BV300" t="b">
        <f ca="1">AND(BU300, AS300=COUNTA(Parties[Opponent Party]))</f>
        <v>0</v>
      </c>
      <c r="BW300" s="14" cm="1">
        <f t="array" aca="1" ref="BW300" ca="1">INDEX(ElementMultiplier, AA300, BA300)*100/AY300</f>
        <v>1.1811023622047243</v>
      </c>
      <c r="BX300" s="18">
        <f t="shared" ca="1" si="163"/>
        <v>26</v>
      </c>
      <c r="BY300" s="18">
        <f t="shared" ca="1" si="164"/>
        <v>144</v>
      </c>
      <c r="BZ300" s="18">
        <f t="shared" ca="1" si="190"/>
        <v>129</v>
      </c>
      <c r="CA300" s="18">
        <f t="shared" ca="1" si="191"/>
        <v>70</v>
      </c>
      <c r="CB300" s="18">
        <f t="shared" ca="1" si="192"/>
        <v>127</v>
      </c>
      <c r="CC300" s="18">
        <f t="shared" ca="1" si="193"/>
        <v>100</v>
      </c>
      <c r="CD300" t="str">
        <f t="shared" ca="1" si="194"/>
        <v/>
      </c>
    </row>
    <row r="301" spans="8:82" x14ac:dyDescent="0.25">
      <c r="H301">
        <f t="shared" ca="1" si="166"/>
        <v>1</v>
      </c>
      <c r="I301" cm="1">
        <f t="array" aca="1" ref="I301" ca="1">IF(H301=H300, I300, INDEX(Parties[Player ID], H301))</f>
        <v>5</v>
      </c>
      <c r="J301" t="str" cm="1">
        <f t="array" aca="1" ref="J301" ca="1">IF(I301=I300,J300, INDEX(Monsters[Name], I301))</f>
        <v>Gunome</v>
      </c>
      <c r="K301" cm="1">
        <f t="array" aca="1" ref="K301" ca="1">IF(AND($H301=$H300, CD300=""), AN300, INDEX(Monsters[Health], $I301))</f>
        <v>56</v>
      </c>
      <c r="L301" cm="1">
        <f t="array" aca="1" ref="L301" ca="1">IF(AND($H301=$H300, $CD300=""), AO300, INDEX(Monsters[Stamina], $I301))</f>
        <v>93</v>
      </c>
      <c r="M301" s="18" cm="1">
        <f t="array" aca="1" ref="M301" ca="1">IF(AND($H301=$H300, $CD300=""), AP300, INDEX(Monsters[Attack], $I301))</f>
        <v>165</v>
      </c>
      <c r="N301" s="18" cm="1">
        <f t="array" aca="1" ref="N301" ca="1">IF(AND($H301=$H300, $CD300=""), AQ300, INDEX(Monsters[Defense], $I301))</f>
        <v>125</v>
      </c>
      <c r="O301" s="18" cm="1">
        <f t="array" aca="1" ref="O301" ca="1">IF(AND($H301=$H300, $CD300=""), AR300, INDEX(Monsters[Luck], $I301))</f>
        <v>110</v>
      </c>
      <c r="P301" cm="1">
        <f t="array" aca="1" ref="P301" ca="1">IF(I301=I300, P300, MATCH(INDEX(Monsters[Element], I301), Elements, 0))</f>
        <v>5</v>
      </c>
      <c r="Q301" s="4" cm="1">
        <f t="array" aca="1" ref="Q301" ca="1">INDEX(Monsters[Chance to Use 2], I301)</f>
        <v>0.4</v>
      </c>
      <c r="R301" cm="1">
        <f t="array" aca="1" ref="R301" ca="1">INDEX(Monsters[Ability 1 ID], I301)</f>
        <v>9</v>
      </c>
      <c r="S301" cm="1">
        <f t="array" aca="1" ref="S301" ca="1">INDEX(Monsters[Ability 2 ID], I301)</f>
        <v>10</v>
      </c>
      <c r="T301" cm="1">
        <f t="array" aca="1" ref="T301" ca="1">INDEX(Abilities[Stamina Cost], R301)</f>
        <v>5</v>
      </c>
      <c r="U301" cm="1">
        <f t="array" aca="1" ref="U301" ca="1">INDEX(Abilities[Stamina Cost], S301)</f>
        <v>12</v>
      </c>
      <c r="V301">
        <f t="shared" ca="1" si="167"/>
        <v>1</v>
      </c>
      <c r="W301">
        <f t="shared" ca="1" si="168"/>
        <v>5</v>
      </c>
      <c r="X301">
        <f t="shared" ca="1" si="169"/>
        <v>12</v>
      </c>
      <c r="Y301">
        <f t="shared" ca="1" si="170"/>
        <v>1</v>
      </c>
      <c r="Z301">
        <f t="shared" ca="1" si="171"/>
        <v>9</v>
      </c>
      <c r="AA301" s="18" cm="1">
        <f t="array" aca="1" ref="AA301" ca="1">INDEX(Abilities[Element ID], $Z301)</f>
        <v>5</v>
      </c>
      <c r="AB301" s="18" cm="1">
        <f t="array" aca="1" ref="AB301" ca="1">INDEX(Abilities[Stamina Cost], $Z301)</f>
        <v>5</v>
      </c>
      <c r="AC301" s="18" cm="1">
        <f t="array" aca="1" ref="AC301" ca="1">INDEX(Abilities[Min Damage], $Z301)</f>
        <v>11</v>
      </c>
      <c r="AD301" s="18" cm="1">
        <f t="array" aca="1" ref="AD301" ca="1">INDEX(Abilities[Max Damage], $Z301)</f>
        <v>16</v>
      </c>
      <c r="AE301" s="14">
        <f t="shared" ca="1" si="172"/>
        <v>21.671231164998837</v>
      </c>
      <c r="AF301" t="str" cm="1">
        <f t="array" aca="1" ref="AF301" ca="1">INDEX(Abilities[Special Effect], Z301)</f>
        <v>Vampire</v>
      </c>
      <c r="AG301" t="b" cm="1">
        <f t="array" aca="1" ref="AG301" ca="1">RAND() &lt;INDEX(Abilities[Effect Chance], Z301)*O301/100</f>
        <v>1</v>
      </c>
      <c r="AH301" t="str">
        <f t="shared" ca="1" si="173"/>
        <v>Vampire</v>
      </c>
      <c r="AI301" s="14">
        <f t="shared" ca="1" si="174"/>
        <v>21.671231164998837</v>
      </c>
      <c r="AJ301" t="b">
        <f t="shared" ca="1" si="175"/>
        <v>0</v>
      </c>
      <c r="AK301" t="b">
        <f ca="1">AND(AJ301, H301=COUNTA(Parties[Player Party]))</f>
        <v>0</v>
      </c>
      <c r="AL301" s="14" cm="1">
        <f t="array" aca="1" ref="AL301" ca="1">INDEX(ElementMultiplier, BL301, P301)*100/N301</f>
        <v>1</v>
      </c>
      <c r="AM301" s="14">
        <f t="shared" ca="1" si="162"/>
        <v>4</v>
      </c>
      <c r="AN301" s="18">
        <f t="shared" ca="1" si="165"/>
        <v>65</v>
      </c>
      <c r="AO301" s="18">
        <f t="shared" ca="1" si="176"/>
        <v>88</v>
      </c>
      <c r="AP301" s="18">
        <f t="shared" ca="1" si="177"/>
        <v>165</v>
      </c>
      <c r="AQ301" s="18">
        <f t="shared" ca="1" si="178"/>
        <v>125</v>
      </c>
      <c r="AR301" s="18">
        <f t="shared" ca="1" si="179"/>
        <v>110</v>
      </c>
      <c r="AS301">
        <f t="shared" ca="1" si="180"/>
        <v>1</v>
      </c>
      <c r="AT301" cm="1">
        <f t="array" aca="1" ref="AT301" ca="1">IF(AS301=AS300, AT300, INDEX(Parties[Opponent ID], AS301))</f>
        <v>12</v>
      </c>
      <c r="AU301" t="str" cm="1">
        <f t="array" aca="1" ref="AU301" ca="1">IF(AT301=AT300,AU300, INDEX(Monsters[Name], AT301))</f>
        <v>Gmooose</v>
      </c>
      <c r="AV301" cm="1">
        <f t="array" aca="1" ref="AV301" ca="1">IF(AND($AS301=$AS300, $CD300=""), BY300, INDEX(Monsters[Health], $AT301))</f>
        <v>144</v>
      </c>
      <c r="AW301" cm="1">
        <f t="array" aca="1" ref="AW301" ca="1">IF(AND($AS301=$AS300, $CD300=""), BZ300, INDEX(Monsters[Stamina], $AT301))</f>
        <v>129</v>
      </c>
      <c r="AX301" s="18" cm="1">
        <f t="array" aca="1" ref="AX301" ca="1">IF(AND($AS301=$AS300, $CD300=""), CA300, INDEX(Monsters[Attack], $AT301))</f>
        <v>70</v>
      </c>
      <c r="AY301" s="18" cm="1">
        <f t="array" aca="1" ref="AY301" ca="1">IF(AND($AS301=$AS300, $CD300=""), CB300, INDEX(Monsters[Defense], $AT301))</f>
        <v>127</v>
      </c>
      <c r="AZ301" s="18" cm="1">
        <f t="array" aca="1" ref="AZ301" ca="1">IF(AND($AS301=$AS300, $CD300=""), CC300, INDEX(Monsters[Luck], $AT301))</f>
        <v>100</v>
      </c>
      <c r="BA301" cm="1">
        <f t="array" aca="1" ref="BA301" ca="1">IF(AT301=AT300, BA300, MATCH(INDEX(Monsters[Element], AT301), Elements, 0))</f>
        <v>4</v>
      </c>
      <c r="BB301" s="4" cm="1">
        <f t="array" aca="1" ref="BB301" ca="1">INDEX(Monsters[Chance to Use 2], AT301)</f>
        <v>0.19999999999999996</v>
      </c>
      <c r="BC301" cm="1">
        <f t="array" aca="1" ref="BC301" ca="1">INDEX(Monsters[Ability 1 ID], AT301)</f>
        <v>3</v>
      </c>
      <c r="BD301" cm="1">
        <f t="array" aca="1" ref="BD301" ca="1">INDEX(Monsters[Ability 2 ID], AT301)</f>
        <v>2</v>
      </c>
      <c r="BE301" cm="1">
        <f t="array" aca="1" ref="BE301" ca="1">INDEX(Abilities[Stamina Cost], BC301)</f>
        <v>3</v>
      </c>
      <c r="BF301" cm="1">
        <f t="array" aca="1" ref="BF301" ca="1">INDEX(Abilities[Stamina Cost], BD301)</f>
        <v>3</v>
      </c>
      <c r="BG301">
        <f t="shared" ca="1" si="181"/>
        <v>1</v>
      </c>
      <c r="BH301">
        <f t="shared" ca="1" si="182"/>
        <v>3</v>
      </c>
      <c r="BI301">
        <f t="shared" ca="1" si="183"/>
        <v>3</v>
      </c>
      <c r="BJ301">
        <f t="shared" ca="1" si="184"/>
        <v>1</v>
      </c>
      <c r="BK301">
        <f t="shared" ca="1" si="185"/>
        <v>3</v>
      </c>
      <c r="BL301" s="18" cm="1">
        <f t="array" aca="1" ref="BL301" ca="1">INDEX(Abilities[Element ID], $BK301)</f>
        <v>4</v>
      </c>
      <c r="BM301" s="18" cm="1">
        <f t="array" aca="1" ref="BM301" ca="1">INDEX(Abilities[Stamina Cost], $BK301)</f>
        <v>3</v>
      </c>
      <c r="BN301" s="18" cm="1">
        <f t="array" aca="1" ref="BN301" ca="1">INDEX(Abilities[Min Damage], $BK301)</f>
        <v>4</v>
      </c>
      <c r="BO301" s="18" cm="1">
        <f t="array" aca="1" ref="BO301" ca="1">INDEX(Abilities[Max Damage], $BK301)</f>
        <v>8</v>
      </c>
      <c r="BP301" s="14">
        <f t="shared" ca="1" si="186"/>
        <v>4.0517639188847552</v>
      </c>
      <c r="BQ301" t="str" cm="1">
        <f t="array" aca="1" ref="BQ301" ca="1">INDEX(Abilities[Special Effect], BK301)</f>
        <v>Fortify</v>
      </c>
      <c r="BR301" t="b" cm="1">
        <f t="array" aca="1" ref="BR301" ca="1">RAND() &lt;INDEX(Abilities[Effect Chance], BK301)*AZ301/100</f>
        <v>1</v>
      </c>
      <c r="BS301" t="str">
        <f t="shared" ca="1" si="187"/>
        <v>Fortify</v>
      </c>
      <c r="BT301" s="14">
        <f t="shared" ca="1" si="188"/>
        <v>4.0517639188847552</v>
      </c>
      <c r="BU301" t="b">
        <f t="shared" ca="1" si="189"/>
        <v>0</v>
      </c>
      <c r="BV301" t="b">
        <f ca="1">AND(BU301, AS301=COUNTA(Parties[Opponent Party]))</f>
        <v>0</v>
      </c>
      <c r="BW301" s="14" cm="1">
        <f t="array" aca="1" ref="BW301" ca="1">INDEX(ElementMultiplier, AA301, BA301)*100/AY301</f>
        <v>1.1811023622047243</v>
      </c>
      <c r="BX301" s="18">
        <f t="shared" ca="1" si="163"/>
        <v>26</v>
      </c>
      <c r="BY301" s="18">
        <f t="shared" ca="1" si="164"/>
        <v>118</v>
      </c>
      <c r="BZ301" s="18">
        <f t="shared" ca="1" si="190"/>
        <v>126</v>
      </c>
      <c r="CA301" s="18">
        <f t="shared" ca="1" si="191"/>
        <v>70</v>
      </c>
      <c r="CB301" s="18">
        <f t="shared" ca="1" si="192"/>
        <v>140</v>
      </c>
      <c r="CC301" s="18">
        <f t="shared" ca="1" si="193"/>
        <v>100</v>
      </c>
      <c r="CD301" t="str">
        <f t="shared" ca="1" si="194"/>
        <v/>
      </c>
    </row>
    <row r="302" spans="8:82" x14ac:dyDescent="0.25">
      <c r="H302">
        <f t="shared" ca="1" si="166"/>
        <v>1</v>
      </c>
      <c r="I302" cm="1">
        <f t="array" aca="1" ref="I302" ca="1">IF(H302=H301, I301, INDEX(Parties[Player ID], H302))</f>
        <v>5</v>
      </c>
      <c r="J302" t="str" cm="1">
        <f t="array" aca="1" ref="J302" ca="1">IF(I302=I301,J301, INDEX(Monsters[Name], I302))</f>
        <v>Gunome</v>
      </c>
      <c r="K302" cm="1">
        <f t="array" aca="1" ref="K302" ca="1">IF(AND($H302=$H301, CD301=""), AN301, INDEX(Monsters[Health], $I302))</f>
        <v>65</v>
      </c>
      <c r="L302" cm="1">
        <f t="array" aca="1" ref="L302" ca="1">IF(AND($H302=$H301, $CD301=""), AO301, INDEX(Monsters[Stamina], $I302))</f>
        <v>88</v>
      </c>
      <c r="M302" s="18" cm="1">
        <f t="array" aca="1" ref="M302" ca="1">IF(AND($H302=$H301, $CD301=""), AP301, INDEX(Monsters[Attack], $I302))</f>
        <v>165</v>
      </c>
      <c r="N302" s="18" cm="1">
        <f t="array" aca="1" ref="N302" ca="1">IF(AND($H302=$H301, $CD301=""), AQ301, INDEX(Monsters[Defense], $I302))</f>
        <v>125</v>
      </c>
      <c r="O302" s="18" cm="1">
        <f t="array" aca="1" ref="O302" ca="1">IF(AND($H302=$H301, $CD301=""), AR301, INDEX(Monsters[Luck], $I302))</f>
        <v>110</v>
      </c>
      <c r="P302" cm="1">
        <f t="array" aca="1" ref="P302" ca="1">IF(I302=I301, P301, MATCH(INDEX(Monsters[Element], I302), Elements, 0))</f>
        <v>5</v>
      </c>
      <c r="Q302" s="4" cm="1">
        <f t="array" aca="1" ref="Q302" ca="1">INDEX(Monsters[Chance to Use 2], I302)</f>
        <v>0.4</v>
      </c>
      <c r="R302" cm="1">
        <f t="array" aca="1" ref="R302" ca="1">INDEX(Monsters[Ability 1 ID], I302)</f>
        <v>9</v>
      </c>
      <c r="S302" cm="1">
        <f t="array" aca="1" ref="S302" ca="1">INDEX(Monsters[Ability 2 ID], I302)</f>
        <v>10</v>
      </c>
      <c r="T302" cm="1">
        <f t="array" aca="1" ref="T302" ca="1">INDEX(Abilities[Stamina Cost], R302)</f>
        <v>5</v>
      </c>
      <c r="U302" cm="1">
        <f t="array" aca="1" ref="U302" ca="1">INDEX(Abilities[Stamina Cost], S302)</f>
        <v>12</v>
      </c>
      <c r="V302">
        <f t="shared" ca="1" si="167"/>
        <v>1</v>
      </c>
      <c r="W302">
        <f t="shared" ca="1" si="168"/>
        <v>5</v>
      </c>
      <c r="X302">
        <f t="shared" ca="1" si="169"/>
        <v>12</v>
      </c>
      <c r="Y302">
        <f t="shared" ca="1" si="170"/>
        <v>1</v>
      </c>
      <c r="Z302">
        <f t="shared" ca="1" si="171"/>
        <v>9</v>
      </c>
      <c r="AA302" s="18" cm="1">
        <f t="array" aca="1" ref="AA302" ca="1">INDEX(Abilities[Element ID], $Z302)</f>
        <v>5</v>
      </c>
      <c r="AB302" s="18" cm="1">
        <f t="array" aca="1" ref="AB302" ca="1">INDEX(Abilities[Stamina Cost], $Z302)</f>
        <v>5</v>
      </c>
      <c r="AC302" s="18" cm="1">
        <f t="array" aca="1" ref="AC302" ca="1">INDEX(Abilities[Min Damage], $Z302)</f>
        <v>11</v>
      </c>
      <c r="AD302" s="18" cm="1">
        <f t="array" aca="1" ref="AD302" ca="1">INDEX(Abilities[Max Damage], $Z302)</f>
        <v>16</v>
      </c>
      <c r="AE302" s="14">
        <f t="shared" ca="1" si="172"/>
        <v>20.667903337827028</v>
      </c>
      <c r="AF302" t="str" cm="1">
        <f t="array" aca="1" ref="AF302" ca="1">INDEX(Abilities[Special Effect], Z302)</f>
        <v>Vampire</v>
      </c>
      <c r="AG302" t="b" cm="1">
        <f t="array" aca="1" ref="AG302" ca="1">RAND() &lt;INDEX(Abilities[Effect Chance], Z302)*O302/100</f>
        <v>1</v>
      </c>
      <c r="AH302" t="str">
        <f t="shared" ca="1" si="173"/>
        <v>Vampire</v>
      </c>
      <c r="AI302" s="14">
        <f t="shared" ca="1" si="174"/>
        <v>20.667903337827028</v>
      </c>
      <c r="AJ302" t="b">
        <f t="shared" ca="1" si="175"/>
        <v>0</v>
      </c>
      <c r="AK302" t="b">
        <f ca="1">AND(AJ302, H302=COUNTA(Parties[Player Party]))</f>
        <v>0</v>
      </c>
      <c r="AL302" s="14" cm="1">
        <f t="array" aca="1" ref="AL302" ca="1">INDEX(ElementMultiplier, BL302, P302)*100/N302</f>
        <v>1</v>
      </c>
      <c r="AM302" s="14">
        <f t="shared" ca="1" si="162"/>
        <v>5</v>
      </c>
      <c r="AN302" s="18">
        <f t="shared" ca="1" si="165"/>
        <v>71</v>
      </c>
      <c r="AO302" s="18">
        <f t="shared" ca="1" si="176"/>
        <v>83</v>
      </c>
      <c r="AP302" s="18">
        <f t="shared" ca="1" si="177"/>
        <v>165</v>
      </c>
      <c r="AQ302" s="18">
        <f t="shared" ca="1" si="178"/>
        <v>125</v>
      </c>
      <c r="AR302" s="18">
        <f t="shared" ca="1" si="179"/>
        <v>110</v>
      </c>
      <c r="AS302">
        <f t="shared" ca="1" si="180"/>
        <v>1</v>
      </c>
      <c r="AT302" cm="1">
        <f t="array" aca="1" ref="AT302" ca="1">IF(AS302=AS301, AT301, INDEX(Parties[Opponent ID], AS302))</f>
        <v>12</v>
      </c>
      <c r="AU302" t="str" cm="1">
        <f t="array" aca="1" ref="AU302" ca="1">IF(AT302=AT301,AU301, INDEX(Monsters[Name], AT302))</f>
        <v>Gmooose</v>
      </c>
      <c r="AV302" cm="1">
        <f t="array" aca="1" ref="AV302" ca="1">IF(AND($AS302=$AS301, $CD301=""), BY301, INDEX(Monsters[Health], $AT302))</f>
        <v>118</v>
      </c>
      <c r="AW302" cm="1">
        <f t="array" aca="1" ref="AW302" ca="1">IF(AND($AS302=$AS301, $CD301=""), BZ301, INDEX(Monsters[Stamina], $AT302))</f>
        <v>126</v>
      </c>
      <c r="AX302" s="18" cm="1">
        <f t="array" aca="1" ref="AX302" ca="1">IF(AND($AS302=$AS301, $CD301=""), CA301, INDEX(Monsters[Attack], $AT302))</f>
        <v>70</v>
      </c>
      <c r="AY302" s="18" cm="1">
        <f t="array" aca="1" ref="AY302" ca="1">IF(AND($AS302=$AS301, $CD301=""), CB301, INDEX(Monsters[Defense], $AT302))</f>
        <v>140</v>
      </c>
      <c r="AZ302" s="18" cm="1">
        <f t="array" aca="1" ref="AZ302" ca="1">IF(AND($AS302=$AS301, $CD301=""), CC301, INDEX(Monsters[Luck], $AT302))</f>
        <v>100</v>
      </c>
      <c r="BA302" cm="1">
        <f t="array" aca="1" ref="BA302" ca="1">IF(AT302=AT301, BA301, MATCH(INDEX(Monsters[Element], AT302), Elements, 0))</f>
        <v>4</v>
      </c>
      <c r="BB302" s="4" cm="1">
        <f t="array" aca="1" ref="BB302" ca="1">INDEX(Monsters[Chance to Use 2], AT302)</f>
        <v>0.19999999999999996</v>
      </c>
      <c r="BC302" cm="1">
        <f t="array" aca="1" ref="BC302" ca="1">INDEX(Monsters[Ability 1 ID], AT302)</f>
        <v>3</v>
      </c>
      <c r="BD302" cm="1">
        <f t="array" aca="1" ref="BD302" ca="1">INDEX(Monsters[Ability 2 ID], AT302)</f>
        <v>2</v>
      </c>
      <c r="BE302" cm="1">
        <f t="array" aca="1" ref="BE302" ca="1">INDEX(Abilities[Stamina Cost], BC302)</f>
        <v>3</v>
      </c>
      <c r="BF302" cm="1">
        <f t="array" aca="1" ref="BF302" ca="1">INDEX(Abilities[Stamina Cost], BD302)</f>
        <v>3</v>
      </c>
      <c r="BG302">
        <f t="shared" ca="1" si="181"/>
        <v>1</v>
      </c>
      <c r="BH302">
        <f t="shared" ca="1" si="182"/>
        <v>3</v>
      </c>
      <c r="BI302">
        <f t="shared" ca="1" si="183"/>
        <v>3</v>
      </c>
      <c r="BJ302">
        <f t="shared" ca="1" si="184"/>
        <v>1</v>
      </c>
      <c r="BK302">
        <f t="shared" ca="1" si="185"/>
        <v>3</v>
      </c>
      <c r="BL302" s="18" cm="1">
        <f t="array" aca="1" ref="BL302" ca="1">INDEX(Abilities[Element ID], $BK302)</f>
        <v>4</v>
      </c>
      <c r="BM302" s="18" cm="1">
        <f t="array" aca="1" ref="BM302" ca="1">INDEX(Abilities[Stamina Cost], $BK302)</f>
        <v>3</v>
      </c>
      <c r="BN302" s="18" cm="1">
        <f t="array" aca="1" ref="BN302" ca="1">INDEX(Abilities[Min Damage], $BK302)</f>
        <v>4</v>
      </c>
      <c r="BO302" s="18" cm="1">
        <f t="array" aca="1" ref="BO302" ca="1">INDEX(Abilities[Max Damage], $BK302)</f>
        <v>8</v>
      </c>
      <c r="BP302" s="14">
        <f t="shared" ca="1" si="186"/>
        <v>5.1133577843789917</v>
      </c>
      <c r="BQ302" t="str" cm="1">
        <f t="array" aca="1" ref="BQ302" ca="1">INDEX(Abilities[Special Effect], BK302)</f>
        <v>Fortify</v>
      </c>
      <c r="BR302" t="b" cm="1">
        <f t="array" aca="1" ref="BR302" ca="1">RAND() &lt;INDEX(Abilities[Effect Chance], BK302)*AZ302/100</f>
        <v>1</v>
      </c>
      <c r="BS302" t="str">
        <f t="shared" ca="1" si="187"/>
        <v>Fortify</v>
      </c>
      <c r="BT302" s="14">
        <f t="shared" ca="1" si="188"/>
        <v>5.1133577843789917</v>
      </c>
      <c r="BU302" t="b">
        <f t="shared" ca="1" si="189"/>
        <v>0</v>
      </c>
      <c r="BV302" t="b">
        <f ca="1">AND(BU302, AS302=COUNTA(Parties[Opponent Party]))</f>
        <v>0</v>
      </c>
      <c r="BW302" s="14" cm="1">
        <f t="array" aca="1" ref="BW302" ca="1">INDEX(ElementMultiplier, AA302, BA302)*100/AY302</f>
        <v>1.0714285714285714</v>
      </c>
      <c r="BX302" s="18">
        <f t="shared" ca="1" si="163"/>
        <v>22</v>
      </c>
      <c r="BY302" s="18">
        <f t="shared" ca="1" si="164"/>
        <v>96</v>
      </c>
      <c r="BZ302" s="18">
        <f t="shared" ca="1" si="190"/>
        <v>123</v>
      </c>
      <c r="CA302" s="18">
        <f t="shared" ca="1" si="191"/>
        <v>70</v>
      </c>
      <c r="CB302" s="18">
        <f t="shared" ca="1" si="192"/>
        <v>154</v>
      </c>
      <c r="CC302" s="18">
        <f t="shared" ca="1" si="193"/>
        <v>100</v>
      </c>
      <c r="CD302" t="str">
        <f t="shared" ca="1" si="194"/>
        <v/>
      </c>
    </row>
    <row r="303" spans="8:82" x14ac:dyDescent="0.25">
      <c r="H303">
        <f t="shared" ca="1" si="166"/>
        <v>1</v>
      </c>
      <c r="I303" cm="1">
        <f t="array" aca="1" ref="I303" ca="1">IF(H303=H302, I302, INDEX(Parties[Player ID], H303))</f>
        <v>5</v>
      </c>
      <c r="J303" t="str" cm="1">
        <f t="array" aca="1" ref="J303" ca="1">IF(I303=I302,J302, INDEX(Monsters[Name], I303))</f>
        <v>Gunome</v>
      </c>
      <c r="K303" cm="1">
        <f t="array" aca="1" ref="K303" ca="1">IF(AND($H303=$H302, CD302=""), AN302, INDEX(Monsters[Health], $I303))</f>
        <v>71</v>
      </c>
      <c r="L303" cm="1">
        <f t="array" aca="1" ref="L303" ca="1">IF(AND($H303=$H302, $CD302=""), AO302, INDEX(Monsters[Stamina], $I303))</f>
        <v>83</v>
      </c>
      <c r="M303" s="18" cm="1">
        <f t="array" aca="1" ref="M303" ca="1">IF(AND($H303=$H302, $CD302=""), AP302, INDEX(Monsters[Attack], $I303))</f>
        <v>165</v>
      </c>
      <c r="N303" s="18" cm="1">
        <f t="array" aca="1" ref="N303" ca="1">IF(AND($H303=$H302, $CD302=""), AQ302, INDEX(Monsters[Defense], $I303))</f>
        <v>125</v>
      </c>
      <c r="O303" s="18" cm="1">
        <f t="array" aca="1" ref="O303" ca="1">IF(AND($H303=$H302, $CD302=""), AR302, INDEX(Monsters[Luck], $I303))</f>
        <v>110</v>
      </c>
      <c r="P303" cm="1">
        <f t="array" aca="1" ref="P303" ca="1">IF(I303=I302, P302, MATCH(INDEX(Monsters[Element], I303), Elements, 0))</f>
        <v>5</v>
      </c>
      <c r="Q303" s="4" cm="1">
        <f t="array" aca="1" ref="Q303" ca="1">INDEX(Monsters[Chance to Use 2], I303)</f>
        <v>0.4</v>
      </c>
      <c r="R303" cm="1">
        <f t="array" aca="1" ref="R303" ca="1">INDEX(Monsters[Ability 1 ID], I303)</f>
        <v>9</v>
      </c>
      <c r="S303" cm="1">
        <f t="array" aca="1" ref="S303" ca="1">INDEX(Monsters[Ability 2 ID], I303)</f>
        <v>10</v>
      </c>
      <c r="T303" cm="1">
        <f t="array" aca="1" ref="T303" ca="1">INDEX(Abilities[Stamina Cost], R303)</f>
        <v>5</v>
      </c>
      <c r="U303" cm="1">
        <f t="array" aca="1" ref="U303" ca="1">INDEX(Abilities[Stamina Cost], S303)</f>
        <v>12</v>
      </c>
      <c r="V303">
        <f t="shared" ca="1" si="167"/>
        <v>1</v>
      </c>
      <c r="W303">
        <f t="shared" ca="1" si="168"/>
        <v>5</v>
      </c>
      <c r="X303">
        <f t="shared" ca="1" si="169"/>
        <v>12</v>
      </c>
      <c r="Y303">
        <f t="shared" ca="1" si="170"/>
        <v>2</v>
      </c>
      <c r="Z303">
        <f t="shared" ca="1" si="171"/>
        <v>10</v>
      </c>
      <c r="AA303" s="18" cm="1">
        <f t="array" aca="1" ref="AA303" ca="1">INDEX(Abilities[Element ID], $Z303)</f>
        <v>5</v>
      </c>
      <c r="AB303" s="18" cm="1">
        <f t="array" aca="1" ref="AB303" ca="1">INDEX(Abilities[Stamina Cost], $Z303)</f>
        <v>12</v>
      </c>
      <c r="AC303" s="18" cm="1">
        <f t="array" aca="1" ref="AC303" ca="1">INDEX(Abilities[Min Damage], $Z303)</f>
        <v>4</v>
      </c>
      <c r="AD303" s="18" cm="1">
        <f t="array" aca="1" ref="AD303" ca="1">INDEX(Abilities[Max Damage], $Z303)</f>
        <v>10</v>
      </c>
      <c r="AE303" s="14">
        <f t="shared" ca="1" si="172"/>
        <v>14.164889571201256</v>
      </c>
      <c r="AF303" t="str" cm="1">
        <f t="array" aca="1" ref="AF303" ca="1">INDEX(Abilities[Special Effect], Z303)</f>
        <v>Focus</v>
      </c>
      <c r="AG303" t="b" cm="1">
        <f t="array" aca="1" ref="AG303" ca="1">RAND() &lt;INDEX(Abilities[Effect Chance], Z303)*O303/100</f>
        <v>1</v>
      </c>
      <c r="AH303" t="str">
        <f t="shared" ca="1" si="173"/>
        <v>Focus</v>
      </c>
      <c r="AI303" s="14">
        <f t="shared" ca="1" si="174"/>
        <v>14.164889571201256</v>
      </c>
      <c r="AJ303" t="b">
        <f t="shared" ca="1" si="175"/>
        <v>0</v>
      </c>
      <c r="AK303" t="b">
        <f ca="1">AND(AJ303, H303=COUNTA(Parties[Player Party]))</f>
        <v>0</v>
      </c>
      <c r="AL303" s="14" cm="1">
        <f t="array" aca="1" ref="AL303" ca="1">INDEX(ElementMultiplier, BL303, P303)*100/N303</f>
        <v>0.8</v>
      </c>
      <c r="AM303" s="14">
        <f t="shared" ca="1" si="162"/>
        <v>7</v>
      </c>
      <c r="AN303" s="18">
        <f t="shared" ca="1" si="165"/>
        <v>64</v>
      </c>
      <c r="AO303" s="18">
        <f t="shared" ca="1" si="176"/>
        <v>71</v>
      </c>
      <c r="AP303" s="18">
        <f t="shared" ca="1" si="177"/>
        <v>182</v>
      </c>
      <c r="AQ303" s="18">
        <f t="shared" ca="1" si="178"/>
        <v>113</v>
      </c>
      <c r="AR303" s="18">
        <f t="shared" ca="1" si="179"/>
        <v>110</v>
      </c>
      <c r="AS303">
        <f t="shared" ca="1" si="180"/>
        <v>1</v>
      </c>
      <c r="AT303" cm="1">
        <f t="array" aca="1" ref="AT303" ca="1">IF(AS303=AS302, AT302, INDEX(Parties[Opponent ID], AS303))</f>
        <v>12</v>
      </c>
      <c r="AU303" t="str" cm="1">
        <f t="array" aca="1" ref="AU303" ca="1">IF(AT303=AT302,AU302, INDEX(Monsters[Name], AT303))</f>
        <v>Gmooose</v>
      </c>
      <c r="AV303" cm="1">
        <f t="array" aca="1" ref="AV303" ca="1">IF(AND($AS303=$AS302, $CD302=""), BY302, INDEX(Monsters[Health], $AT303))</f>
        <v>96</v>
      </c>
      <c r="AW303" cm="1">
        <f t="array" aca="1" ref="AW303" ca="1">IF(AND($AS303=$AS302, $CD302=""), BZ302, INDEX(Monsters[Stamina], $AT303))</f>
        <v>123</v>
      </c>
      <c r="AX303" s="18" cm="1">
        <f t="array" aca="1" ref="AX303" ca="1">IF(AND($AS303=$AS302, $CD302=""), CA302, INDEX(Monsters[Attack], $AT303))</f>
        <v>70</v>
      </c>
      <c r="AY303" s="18" cm="1">
        <f t="array" aca="1" ref="AY303" ca="1">IF(AND($AS303=$AS302, $CD302=""), CB302, INDEX(Monsters[Defense], $AT303))</f>
        <v>154</v>
      </c>
      <c r="AZ303" s="18" cm="1">
        <f t="array" aca="1" ref="AZ303" ca="1">IF(AND($AS303=$AS302, $CD302=""), CC302, INDEX(Monsters[Luck], $AT303))</f>
        <v>100</v>
      </c>
      <c r="BA303" cm="1">
        <f t="array" aca="1" ref="BA303" ca="1">IF(AT303=AT302, BA302, MATCH(INDEX(Monsters[Element], AT303), Elements, 0))</f>
        <v>4</v>
      </c>
      <c r="BB303" s="4" cm="1">
        <f t="array" aca="1" ref="BB303" ca="1">INDEX(Monsters[Chance to Use 2], AT303)</f>
        <v>0.19999999999999996</v>
      </c>
      <c r="BC303" cm="1">
        <f t="array" aca="1" ref="BC303" ca="1">INDEX(Monsters[Ability 1 ID], AT303)</f>
        <v>3</v>
      </c>
      <c r="BD303" cm="1">
        <f t="array" aca="1" ref="BD303" ca="1">INDEX(Monsters[Ability 2 ID], AT303)</f>
        <v>2</v>
      </c>
      <c r="BE303" cm="1">
        <f t="array" aca="1" ref="BE303" ca="1">INDEX(Abilities[Stamina Cost], BC303)</f>
        <v>3</v>
      </c>
      <c r="BF303" cm="1">
        <f t="array" aca="1" ref="BF303" ca="1">INDEX(Abilities[Stamina Cost], BD303)</f>
        <v>3</v>
      </c>
      <c r="BG303">
        <f t="shared" ca="1" si="181"/>
        <v>1</v>
      </c>
      <c r="BH303">
        <f t="shared" ca="1" si="182"/>
        <v>3</v>
      </c>
      <c r="BI303">
        <f t="shared" ca="1" si="183"/>
        <v>3</v>
      </c>
      <c r="BJ303">
        <f t="shared" ca="1" si="184"/>
        <v>2</v>
      </c>
      <c r="BK303">
        <f t="shared" ca="1" si="185"/>
        <v>2</v>
      </c>
      <c r="BL303" s="18" cm="1">
        <f t="array" aca="1" ref="BL303" ca="1">INDEX(Abilities[Element ID], $BK303)</f>
        <v>1</v>
      </c>
      <c r="BM303" s="18" cm="1">
        <f t="array" aca="1" ref="BM303" ca="1">INDEX(Abilities[Stamina Cost], $BK303)</f>
        <v>3</v>
      </c>
      <c r="BN303" s="18" cm="1">
        <f t="array" aca="1" ref="BN303" ca="1">INDEX(Abilities[Min Damage], $BK303)</f>
        <v>8</v>
      </c>
      <c r="BO303" s="18" cm="1">
        <f t="array" aca="1" ref="BO303" ca="1">INDEX(Abilities[Max Damage], $BK303)</f>
        <v>13</v>
      </c>
      <c r="BP303" s="14">
        <f t="shared" ca="1" si="186"/>
        <v>7.2787261279403594</v>
      </c>
      <c r="BQ303" t="str" cm="1">
        <f t="array" aca="1" ref="BQ303" ca="1">INDEX(Abilities[Special Effect], BK303)</f>
        <v>Sunder</v>
      </c>
      <c r="BR303" t="b" cm="1">
        <f t="array" aca="1" ref="BR303" ca="1">RAND() &lt;INDEX(Abilities[Effect Chance], BK303)*AZ303/100</f>
        <v>1</v>
      </c>
      <c r="BS303" t="str">
        <f t="shared" ca="1" si="187"/>
        <v>Sunder</v>
      </c>
      <c r="BT303" s="14">
        <f t="shared" ca="1" si="188"/>
        <v>7.2787261279403594</v>
      </c>
      <c r="BU303" t="b">
        <f t="shared" ca="1" si="189"/>
        <v>0</v>
      </c>
      <c r="BV303" t="b">
        <f ca="1">AND(BU303, AS303=COUNTA(Parties[Opponent Party]))</f>
        <v>0</v>
      </c>
      <c r="BW303" s="14" cm="1">
        <f t="array" aca="1" ref="BW303" ca="1">INDEX(ElementMultiplier, AA303, BA303)*100/AY303</f>
        <v>0.97402597402597402</v>
      </c>
      <c r="BX303" s="18">
        <f t="shared" ca="1" si="163"/>
        <v>14</v>
      </c>
      <c r="BY303" s="18">
        <f t="shared" ca="1" si="164"/>
        <v>82</v>
      </c>
      <c r="BZ303" s="18">
        <f t="shared" ca="1" si="190"/>
        <v>120</v>
      </c>
      <c r="CA303" s="18">
        <f t="shared" ca="1" si="191"/>
        <v>70</v>
      </c>
      <c r="CB303" s="18">
        <f t="shared" ca="1" si="192"/>
        <v>154</v>
      </c>
      <c r="CC303" s="18">
        <f t="shared" ca="1" si="193"/>
        <v>100</v>
      </c>
      <c r="CD303" t="str">
        <f t="shared" ca="1" si="194"/>
        <v/>
      </c>
    </row>
    <row r="304" spans="8:82" x14ac:dyDescent="0.25">
      <c r="H304">
        <f t="shared" ca="1" si="166"/>
        <v>1</v>
      </c>
      <c r="I304" cm="1">
        <f t="array" aca="1" ref="I304" ca="1">IF(H304=H303, I303, INDEX(Parties[Player ID], H304))</f>
        <v>5</v>
      </c>
      <c r="J304" t="str" cm="1">
        <f t="array" aca="1" ref="J304" ca="1">IF(I304=I303,J303, INDEX(Monsters[Name], I304))</f>
        <v>Gunome</v>
      </c>
      <c r="K304" cm="1">
        <f t="array" aca="1" ref="K304" ca="1">IF(AND($H304=$H303, CD303=""), AN303, INDEX(Monsters[Health], $I304))</f>
        <v>64</v>
      </c>
      <c r="L304" cm="1">
        <f t="array" aca="1" ref="L304" ca="1">IF(AND($H304=$H303, $CD303=""), AO303, INDEX(Monsters[Stamina], $I304))</f>
        <v>71</v>
      </c>
      <c r="M304" s="18" cm="1">
        <f t="array" aca="1" ref="M304" ca="1">IF(AND($H304=$H303, $CD303=""), AP303, INDEX(Monsters[Attack], $I304))</f>
        <v>182</v>
      </c>
      <c r="N304" s="18" cm="1">
        <f t="array" aca="1" ref="N304" ca="1">IF(AND($H304=$H303, $CD303=""), AQ303, INDEX(Monsters[Defense], $I304))</f>
        <v>113</v>
      </c>
      <c r="O304" s="18" cm="1">
        <f t="array" aca="1" ref="O304" ca="1">IF(AND($H304=$H303, $CD303=""), AR303, INDEX(Monsters[Luck], $I304))</f>
        <v>110</v>
      </c>
      <c r="P304" cm="1">
        <f t="array" aca="1" ref="P304" ca="1">IF(I304=I303, P303, MATCH(INDEX(Monsters[Element], I304), Elements, 0))</f>
        <v>5</v>
      </c>
      <c r="Q304" s="4" cm="1">
        <f t="array" aca="1" ref="Q304" ca="1">INDEX(Monsters[Chance to Use 2], I304)</f>
        <v>0.4</v>
      </c>
      <c r="R304" cm="1">
        <f t="array" aca="1" ref="R304" ca="1">INDEX(Monsters[Ability 1 ID], I304)</f>
        <v>9</v>
      </c>
      <c r="S304" cm="1">
        <f t="array" aca="1" ref="S304" ca="1">INDEX(Monsters[Ability 2 ID], I304)</f>
        <v>10</v>
      </c>
      <c r="T304" cm="1">
        <f t="array" aca="1" ref="T304" ca="1">INDEX(Abilities[Stamina Cost], R304)</f>
        <v>5</v>
      </c>
      <c r="U304" cm="1">
        <f t="array" aca="1" ref="U304" ca="1">INDEX(Abilities[Stamina Cost], S304)</f>
        <v>12</v>
      </c>
      <c r="V304">
        <f t="shared" ca="1" si="167"/>
        <v>1</v>
      </c>
      <c r="W304">
        <f t="shared" ca="1" si="168"/>
        <v>5</v>
      </c>
      <c r="X304">
        <f t="shared" ca="1" si="169"/>
        <v>12</v>
      </c>
      <c r="Y304">
        <f t="shared" ca="1" si="170"/>
        <v>1</v>
      </c>
      <c r="Z304">
        <f t="shared" ca="1" si="171"/>
        <v>9</v>
      </c>
      <c r="AA304" s="18" cm="1">
        <f t="array" aca="1" ref="AA304" ca="1">INDEX(Abilities[Element ID], $Z304)</f>
        <v>5</v>
      </c>
      <c r="AB304" s="18" cm="1">
        <f t="array" aca="1" ref="AB304" ca="1">INDEX(Abilities[Stamina Cost], $Z304)</f>
        <v>5</v>
      </c>
      <c r="AC304" s="18" cm="1">
        <f t="array" aca="1" ref="AC304" ca="1">INDEX(Abilities[Min Damage], $Z304)</f>
        <v>11</v>
      </c>
      <c r="AD304" s="18" cm="1">
        <f t="array" aca="1" ref="AD304" ca="1">INDEX(Abilities[Max Damage], $Z304)</f>
        <v>16</v>
      </c>
      <c r="AE304" s="14">
        <f t="shared" ca="1" si="172"/>
        <v>25.856762368959959</v>
      </c>
      <c r="AF304" t="str" cm="1">
        <f t="array" aca="1" ref="AF304" ca="1">INDEX(Abilities[Special Effect], Z304)</f>
        <v>Vampire</v>
      </c>
      <c r="AG304" t="b" cm="1">
        <f t="array" aca="1" ref="AG304" ca="1">RAND() &lt;INDEX(Abilities[Effect Chance], Z304)*O304/100</f>
        <v>0</v>
      </c>
      <c r="AH304" t="str">
        <f t="shared" ca="1" si="173"/>
        <v/>
      </c>
      <c r="AI304" s="14">
        <f t="shared" ca="1" si="174"/>
        <v>25.856762368959959</v>
      </c>
      <c r="AJ304" t="b">
        <f t="shared" ca="1" si="175"/>
        <v>0</v>
      </c>
      <c r="AK304" t="b">
        <f ca="1">AND(AJ304, H304=COUNTA(Parties[Player Party]))</f>
        <v>0</v>
      </c>
      <c r="AL304" s="14" cm="1">
        <f t="array" aca="1" ref="AL304" ca="1">INDEX(ElementMultiplier, BL304, P304)*100/N304</f>
        <v>1.1061946902654867</v>
      </c>
      <c r="AM304" s="14">
        <f t="shared" ca="1" si="162"/>
        <v>4</v>
      </c>
      <c r="AN304" s="18">
        <f t="shared" ca="1" si="165"/>
        <v>60</v>
      </c>
      <c r="AO304" s="18">
        <f t="shared" ca="1" si="176"/>
        <v>66</v>
      </c>
      <c r="AP304" s="18">
        <f t="shared" ca="1" si="177"/>
        <v>182</v>
      </c>
      <c r="AQ304" s="18">
        <f t="shared" ca="1" si="178"/>
        <v>113</v>
      </c>
      <c r="AR304" s="18">
        <f t="shared" ca="1" si="179"/>
        <v>110</v>
      </c>
      <c r="AS304">
        <f t="shared" ca="1" si="180"/>
        <v>1</v>
      </c>
      <c r="AT304" cm="1">
        <f t="array" aca="1" ref="AT304" ca="1">IF(AS304=AS303, AT303, INDEX(Parties[Opponent ID], AS304))</f>
        <v>12</v>
      </c>
      <c r="AU304" t="str" cm="1">
        <f t="array" aca="1" ref="AU304" ca="1">IF(AT304=AT303,AU303, INDEX(Monsters[Name], AT304))</f>
        <v>Gmooose</v>
      </c>
      <c r="AV304" cm="1">
        <f t="array" aca="1" ref="AV304" ca="1">IF(AND($AS304=$AS303, $CD303=""), BY303, INDEX(Monsters[Health], $AT304))</f>
        <v>82</v>
      </c>
      <c r="AW304" cm="1">
        <f t="array" aca="1" ref="AW304" ca="1">IF(AND($AS304=$AS303, $CD303=""), BZ303, INDEX(Monsters[Stamina], $AT304))</f>
        <v>120</v>
      </c>
      <c r="AX304" s="18" cm="1">
        <f t="array" aca="1" ref="AX304" ca="1">IF(AND($AS304=$AS303, $CD303=""), CA303, INDEX(Monsters[Attack], $AT304))</f>
        <v>70</v>
      </c>
      <c r="AY304" s="18" cm="1">
        <f t="array" aca="1" ref="AY304" ca="1">IF(AND($AS304=$AS303, $CD303=""), CB303, INDEX(Monsters[Defense], $AT304))</f>
        <v>154</v>
      </c>
      <c r="AZ304" s="18" cm="1">
        <f t="array" aca="1" ref="AZ304" ca="1">IF(AND($AS304=$AS303, $CD303=""), CC303, INDEX(Monsters[Luck], $AT304))</f>
        <v>100</v>
      </c>
      <c r="BA304" cm="1">
        <f t="array" aca="1" ref="BA304" ca="1">IF(AT304=AT303, BA303, MATCH(INDEX(Monsters[Element], AT304), Elements, 0))</f>
        <v>4</v>
      </c>
      <c r="BB304" s="4" cm="1">
        <f t="array" aca="1" ref="BB304" ca="1">INDEX(Monsters[Chance to Use 2], AT304)</f>
        <v>0.19999999999999996</v>
      </c>
      <c r="BC304" cm="1">
        <f t="array" aca="1" ref="BC304" ca="1">INDEX(Monsters[Ability 1 ID], AT304)</f>
        <v>3</v>
      </c>
      <c r="BD304" cm="1">
        <f t="array" aca="1" ref="BD304" ca="1">INDEX(Monsters[Ability 2 ID], AT304)</f>
        <v>2</v>
      </c>
      <c r="BE304" cm="1">
        <f t="array" aca="1" ref="BE304" ca="1">INDEX(Abilities[Stamina Cost], BC304)</f>
        <v>3</v>
      </c>
      <c r="BF304" cm="1">
        <f t="array" aca="1" ref="BF304" ca="1">INDEX(Abilities[Stamina Cost], BD304)</f>
        <v>3</v>
      </c>
      <c r="BG304">
        <f t="shared" ca="1" si="181"/>
        <v>1</v>
      </c>
      <c r="BH304">
        <f t="shared" ca="1" si="182"/>
        <v>3</v>
      </c>
      <c r="BI304">
        <f t="shared" ca="1" si="183"/>
        <v>3</v>
      </c>
      <c r="BJ304">
        <f t="shared" ca="1" si="184"/>
        <v>1</v>
      </c>
      <c r="BK304">
        <f t="shared" ca="1" si="185"/>
        <v>3</v>
      </c>
      <c r="BL304" s="18" cm="1">
        <f t="array" aca="1" ref="BL304" ca="1">INDEX(Abilities[Element ID], $BK304)</f>
        <v>4</v>
      </c>
      <c r="BM304" s="18" cm="1">
        <f t="array" aca="1" ref="BM304" ca="1">INDEX(Abilities[Stamina Cost], $BK304)</f>
        <v>3</v>
      </c>
      <c r="BN304" s="18" cm="1">
        <f t="array" aca="1" ref="BN304" ca="1">INDEX(Abilities[Min Damage], $BK304)</f>
        <v>4</v>
      </c>
      <c r="BO304" s="18" cm="1">
        <f t="array" aca="1" ref="BO304" ca="1">INDEX(Abilities[Max Damage], $BK304)</f>
        <v>8</v>
      </c>
      <c r="BP304" s="14">
        <f t="shared" ca="1" si="186"/>
        <v>4.3864171666572069</v>
      </c>
      <c r="BQ304" t="str" cm="1">
        <f t="array" aca="1" ref="BQ304" ca="1">INDEX(Abilities[Special Effect], BK304)</f>
        <v>Fortify</v>
      </c>
      <c r="BR304" t="b" cm="1">
        <f t="array" aca="1" ref="BR304" ca="1">RAND() &lt;INDEX(Abilities[Effect Chance], BK304)*AZ304/100</f>
        <v>1</v>
      </c>
      <c r="BS304" t="str">
        <f t="shared" ca="1" si="187"/>
        <v>Fortify</v>
      </c>
      <c r="BT304" s="14">
        <f t="shared" ca="1" si="188"/>
        <v>4.3864171666572069</v>
      </c>
      <c r="BU304" t="b">
        <f t="shared" ca="1" si="189"/>
        <v>0</v>
      </c>
      <c r="BV304" t="b">
        <f ca="1">AND(BU304, AS304=COUNTA(Parties[Opponent Party]))</f>
        <v>0</v>
      </c>
      <c r="BW304" s="14" cm="1">
        <f t="array" aca="1" ref="BW304" ca="1">INDEX(ElementMultiplier, AA304, BA304)*100/AY304</f>
        <v>0.97402597402597402</v>
      </c>
      <c r="BX304" s="18">
        <f t="shared" ca="1" si="163"/>
        <v>25</v>
      </c>
      <c r="BY304" s="18">
        <f t="shared" ca="1" si="164"/>
        <v>57</v>
      </c>
      <c r="BZ304" s="18">
        <f t="shared" ca="1" si="190"/>
        <v>117</v>
      </c>
      <c r="CA304" s="18">
        <f t="shared" ca="1" si="191"/>
        <v>70</v>
      </c>
      <c r="CB304" s="18">
        <f t="shared" ca="1" si="192"/>
        <v>169</v>
      </c>
      <c r="CC304" s="18">
        <f t="shared" ca="1" si="193"/>
        <v>100</v>
      </c>
      <c r="CD304" t="str">
        <f t="shared" ca="1" si="194"/>
        <v/>
      </c>
    </row>
    <row r="305" spans="8:82" x14ac:dyDescent="0.25">
      <c r="H305">
        <f t="shared" ca="1" si="166"/>
        <v>1</v>
      </c>
      <c r="I305" cm="1">
        <f t="array" aca="1" ref="I305" ca="1">IF(H305=H304, I304, INDEX(Parties[Player ID], H305))</f>
        <v>5</v>
      </c>
      <c r="J305" t="str" cm="1">
        <f t="array" aca="1" ref="J305" ca="1">IF(I305=I304,J304, INDEX(Monsters[Name], I305))</f>
        <v>Gunome</v>
      </c>
      <c r="K305" cm="1">
        <f t="array" aca="1" ref="K305" ca="1">IF(AND($H305=$H304, CD304=""), AN304, INDEX(Monsters[Health], $I305))</f>
        <v>60</v>
      </c>
      <c r="L305" cm="1">
        <f t="array" aca="1" ref="L305" ca="1">IF(AND($H305=$H304, $CD304=""), AO304, INDEX(Monsters[Stamina], $I305))</f>
        <v>66</v>
      </c>
      <c r="M305" s="18" cm="1">
        <f t="array" aca="1" ref="M305" ca="1">IF(AND($H305=$H304, $CD304=""), AP304, INDEX(Monsters[Attack], $I305))</f>
        <v>182</v>
      </c>
      <c r="N305" s="18" cm="1">
        <f t="array" aca="1" ref="N305" ca="1">IF(AND($H305=$H304, $CD304=""), AQ304, INDEX(Monsters[Defense], $I305))</f>
        <v>113</v>
      </c>
      <c r="O305" s="18" cm="1">
        <f t="array" aca="1" ref="O305" ca="1">IF(AND($H305=$H304, $CD304=""), AR304, INDEX(Monsters[Luck], $I305))</f>
        <v>110</v>
      </c>
      <c r="P305" cm="1">
        <f t="array" aca="1" ref="P305" ca="1">IF(I305=I304, P304, MATCH(INDEX(Monsters[Element], I305), Elements, 0))</f>
        <v>5</v>
      </c>
      <c r="Q305" s="4" cm="1">
        <f t="array" aca="1" ref="Q305" ca="1">INDEX(Monsters[Chance to Use 2], I305)</f>
        <v>0.4</v>
      </c>
      <c r="R305" cm="1">
        <f t="array" aca="1" ref="R305" ca="1">INDEX(Monsters[Ability 1 ID], I305)</f>
        <v>9</v>
      </c>
      <c r="S305" cm="1">
        <f t="array" aca="1" ref="S305" ca="1">INDEX(Monsters[Ability 2 ID], I305)</f>
        <v>10</v>
      </c>
      <c r="T305" cm="1">
        <f t="array" aca="1" ref="T305" ca="1">INDEX(Abilities[Stamina Cost], R305)</f>
        <v>5</v>
      </c>
      <c r="U305" cm="1">
        <f t="array" aca="1" ref="U305" ca="1">INDEX(Abilities[Stamina Cost], S305)</f>
        <v>12</v>
      </c>
      <c r="V305">
        <f t="shared" ca="1" si="167"/>
        <v>1</v>
      </c>
      <c r="W305">
        <f t="shared" ca="1" si="168"/>
        <v>5</v>
      </c>
      <c r="X305">
        <f t="shared" ca="1" si="169"/>
        <v>12</v>
      </c>
      <c r="Y305">
        <f t="shared" ca="1" si="170"/>
        <v>1</v>
      </c>
      <c r="Z305">
        <f t="shared" ca="1" si="171"/>
        <v>9</v>
      </c>
      <c r="AA305" s="18" cm="1">
        <f t="array" aca="1" ref="AA305" ca="1">INDEX(Abilities[Element ID], $Z305)</f>
        <v>5</v>
      </c>
      <c r="AB305" s="18" cm="1">
        <f t="array" aca="1" ref="AB305" ca="1">INDEX(Abilities[Stamina Cost], $Z305)</f>
        <v>5</v>
      </c>
      <c r="AC305" s="18" cm="1">
        <f t="array" aca="1" ref="AC305" ca="1">INDEX(Abilities[Min Damage], $Z305)</f>
        <v>11</v>
      </c>
      <c r="AD305" s="18" cm="1">
        <f t="array" aca="1" ref="AD305" ca="1">INDEX(Abilities[Max Damage], $Z305)</f>
        <v>16</v>
      </c>
      <c r="AE305" s="14">
        <f t="shared" ca="1" si="172"/>
        <v>24.490424858222418</v>
      </c>
      <c r="AF305" t="str" cm="1">
        <f t="array" aca="1" ref="AF305" ca="1">INDEX(Abilities[Special Effect], Z305)</f>
        <v>Vampire</v>
      </c>
      <c r="AG305" t="b" cm="1">
        <f t="array" aca="1" ref="AG305" ca="1">RAND() &lt;INDEX(Abilities[Effect Chance], Z305)*O305/100</f>
        <v>1</v>
      </c>
      <c r="AH305" t="str">
        <f t="shared" ca="1" si="173"/>
        <v>Vampire</v>
      </c>
      <c r="AI305" s="14">
        <f t="shared" ca="1" si="174"/>
        <v>24.490424858222418</v>
      </c>
      <c r="AJ305" t="b">
        <f t="shared" ca="1" si="175"/>
        <v>0</v>
      </c>
      <c r="AK305" t="b">
        <f ca="1">AND(AJ305, H305=COUNTA(Parties[Player Party]))</f>
        <v>0</v>
      </c>
      <c r="AL305" s="14" cm="1">
        <f t="array" aca="1" ref="AL305" ca="1">INDEX(ElementMultiplier, BL305, P305)*100/N305</f>
        <v>1.1061946902654867</v>
      </c>
      <c r="AM305" s="14">
        <f t="shared" ca="1" si="162"/>
        <v>4</v>
      </c>
      <c r="AN305" s="18">
        <f t="shared" ca="1" si="165"/>
        <v>67</v>
      </c>
      <c r="AO305" s="18">
        <f t="shared" ca="1" si="176"/>
        <v>61</v>
      </c>
      <c r="AP305" s="18">
        <f t="shared" ca="1" si="177"/>
        <v>182</v>
      </c>
      <c r="AQ305" s="18">
        <f t="shared" ca="1" si="178"/>
        <v>113</v>
      </c>
      <c r="AR305" s="18">
        <f t="shared" ca="1" si="179"/>
        <v>110</v>
      </c>
      <c r="AS305">
        <f t="shared" ca="1" si="180"/>
        <v>1</v>
      </c>
      <c r="AT305" cm="1">
        <f t="array" aca="1" ref="AT305" ca="1">IF(AS305=AS304, AT304, INDEX(Parties[Opponent ID], AS305))</f>
        <v>12</v>
      </c>
      <c r="AU305" t="str" cm="1">
        <f t="array" aca="1" ref="AU305" ca="1">IF(AT305=AT304,AU304, INDEX(Monsters[Name], AT305))</f>
        <v>Gmooose</v>
      </c>
      <c r="AV305" cm="1">
        <f t="array" aca="1" ref="AV305" ca="1">IF(AND($AS305=$AS304, $CD304=""), BY304, INDEX(Monsters[Health], $AT305))</f>
        <v>57</v>
      </c>
      <c r="AW305" cm="1">
        <f t="array" aca="1" ref="AW305" ca="1">IF(AND($AS305=$AS304, $CD304=""), BZ304, INDEX(Monsters[Stamina], $AT305))</f>
        <v>117</v>
      </c>
      <c r="AX305" s="18" cm="1">
        <f t="array" aca="1" ref="AX305" ca="1">IF(AND($AS305=$AS304, $CD304=""), CA304, INDEX(Monsters[Attack], $AT305))</f>
        <v>70</v>
      </c>
      <c r="AY305" s="18" cm="1">
        <f t="array" aca="1" ref="AY305" ca="1">IF(AND($AS305=$AS304, $CD304=""), CB304, INDEX(Monsters[Defense], $AT305))</f>
        <v>169</v>
      </c>
      <c r="AZ305" s="18" cm="1">
        <f t="array" aca="1" ref="AZ305" ca="1">IF(AND($AS305=$AS304, $CD304=""), CC304, INDEX(Monsters[Luck], $AT305))</f>
        <v>100</v>
      </c>
      <c r="BA305" cm="1">
        <f t="array" aca="1" ref="BA305" ca="1">IF(AT305=AT304, BA304, MATCH(INDEX(Monsters[Element], AT305), Elements, 0))</f>
        <v>4</v>
      </c>
      <c r="BB305" s="4" cm="1">
        <f t="array" aca="1" ref="BB305" ca="1">INDEX(Monsters[Chance to Use 2], AT305)</f>
        <v>0.19999999999999996</v>
      </c>
      <c r="BC305" cm="1">
        <f t="array" aca="1" ref="BC305" ca="1">INDEX(Monsters[Ability 1 ID], AT305)</f>
        <v>3</v>
      </c>
      <c r="BD305" cm="1">
        <f t="array" aca="1" ref="BD305" ca="1">INDEX(Monsters[Ability 2 ID], AT305)</f>
        <v>2</v>
      </c>
      <c r="BE305" cm="1">
        <f t="array" aca="1" ref="BE305" ca="1">INDEX(Abilities[Stamina Cost], BC305)</f>
        <v>3</v>
      </c>
      <c r="BF305" cm="1">
        <f t="array" aca="1" ref="BF305" ca="1">INDEX(Abilities[Stamina Cost], BD305)</f>
        <v>3</v>
      </c>
      <c r="BG305">
        <f t="shared" ca="1" si="181"/>
        <v>1</v>
      </c>
      <c r="BH305">
        <f t="shared" ca="1" si="182"/>
        <v>3</v>
      </c>
      <c r="BI305">
        <f t="shared" ca="1" si="183"/>
        <v>3</v>
      </c>
      <c r="BJ305">
        <f t="shared" ca="1" si="184"/>
        <v>1</v>
      </c>
      <c r="BK305">
        <f t="shared" ca="1" si="185"/>
        <v>3</v>
      </c>
      <c r="BL305" s="18" cm="1">
        <f t="array" aca="1" ref="BL305" ca="1">INDEX(Abilities[Element ID], $BK305)</f>
        <v>4</v>
      </c>
      <c r="BM305" s="18" cm="1">
        <f t="array" aca="1" ref="BM305" ca="1">INDEX(Abilities[Stamina Cost], $BK305)</f>
        <v>3</v>
      </c>
      <c r="BN305" s="18" cm="1">
        <f t="array" aca="1" ref="BN305" ca="1">INDEX(Abilities[Min Damage], $BK305)</f>
        <v>4</v>
      </c>
      <c r="BO305" s="18" cm="1">
        <f t="array" aca="1" ref="BO305" ca="1">INDEX(Abilities[Max Damage], $BK305)</f>
        <v>8</v>
      </c>
      <c r="BP305" s="14">
        <f t="shared" ca="1" si="186"/>
        <v>3.8443464029306824</v>
      </c>
      <c r="BQ305" t="str" cm="1">
        <f t="array" aca="1" ref="BQ305" ca="1">INDEX(Abilities[Special Effect], BK305)</f>
        <v>Fortify</v>
      </c>
      <c r="BR305" t="b" cm="1">
        <f t="array" aca="1" ref="BR305" ca="1">RAND() &lt;INDEX(Abilities[Effect Chance], BK305)*AZ305/100</f>
        <v>1</v>
      </c>
      <c r="BS305" t="str">
        <f t="shared" ca="1" si="187"/>
        <v>Fortify</v>
      </c>
      <c r="BT305" s="14">
        <f t="shared" ca="1" si="188"/>
        <v>3.8443464029306824</v>
      </c>
      <c r="BU305" t="b">
        <f t="shared" ca="1" si="189"/>
        <v>0</v>
      </c>
      <c r="BV305" t="b">
        <f ca="1">AND(BU305, AS305=COUNTA(Parties[Opponent Party]))</f>
        <v>0</v>
      </c>
      <c r="BW305" s="14" cm="1">
        <f t="array" aca="1" ref="BW305" ca="1">INDEX(ElementMultiplier, AA305, BA305)*100/AY305</f>
        <v>0.8875739644970414</v>
      </c>
      <c r="BX305" s="18">
        <f t="shared" ca="1" si="163"/>
        <v>22</v>
      </c>
      <c r="BY305" s="18">
        <f t="shared" ca="1" si="164"/>
        <v>35</v>
      </c>
      <c r="BZ305" s="18">
        <f t="shared" ca="1" si="190"/>
        <v>114</v>
      </c>
      <c r="CA305" s="18">
        <f t="shared" ca="1" si="191"/>
        <v>70</v>
      </c>
      <c r="CB305" s="18">
        <f t="shared" ca="1" si="192"/>
        <v>186</v>
      </c>
      <c r="CC305" s="18">
        <f t="shared" ca="1" si="193"/>
        <v>100</v>
      </c>
      <c r="CD305" t="str">
        <f t="shared" ca="1" si="194"/>
        <v/>
      </c>
    </row>
    <row r="306" spans="8:82" x14ac:dyDescent="0.25">
      <c r="H306">
        <f t="shared" ca="1" si="166"/>
        <v>1</v>
      </c>
      <c r="I306" cm="1">
        <f t="array" aca="1" ref="I306" ca="1">IF(H306=H305, I305, INDEX(Parties[Player ID], H306))</f>
        <v>5</v>
      </c>
      <c r="J306" t="str" cm="1">
        <f t="array" aca="1" ref="J306" ca="1">IF(I306=I305,J305, INDEX(Monsters[Name], I306))</f>
        <v>Gunome</v>
      </c>
      <c r="K306" cm="1">
        <f t="array" aca="1" ref="K306" ca="1">IF(AND($H306=$H305, CD305=""), AN305, INDEX(Monsters[Health], $I306))</f>
        <v>67</v>
      </c>
      <c r="L306" cm="1">
        <f t="array" aca="1" ref="L306" ca="1">IF(AND($H306=$H305, $CD305=""), AO305, INDEX(Monsters[Stamina], $I306))</f>
        <v>61</v>
      </c>
      <c r="M306" s="18" cm="1">
        <f t="array" aca="1" ref="M306" ca="1">IF(AND($H306=$H305, $CD305=""), AP305, INDEX(Monsters[Attack], $I306))</f>
        <v>182</v>
      </c>
      <c r="N306" s="18" cm="1">
        <f t="array" aca="1" ref="N306" ca="1">IF(AND($H306=$H305, $CD305=""), AQ305, INDEX(Monsters[Defense], $I306))</f>
        <v>113</v>
      </c>
      <c r="O306" s="18" cm="1">
        <f t="array" aca="1" ref="O306" ca="1">IF(AND($H306=$H305, $CD305=""), AR305, INDEX(Monsters[Luck], $I306))</f>
        <v>110</v>
      </c>
      <c r="P306" cm="1">
        <f t="array" aca="1" ref="P306" ca="1">IF(I306=I305, P305, MATCH(INDEX(Monsters[Element], I306), Elements, 0))</f>
        <v>5</v>
      </c>
      <c r="Q306" s="4" cm="1">
        <f t="array" aca="1" ref="Q306" ca="1">INDEX(Monsters[Chance to Use 2], I306)</f>
        <v>0.4</v>
      </c>
      <c r="R306" cm="1">
        <f t="array" aca="1" ref="R306" ca="1">INDEX(Monsters[Ability 1 ID], I306)</f>
        <v>9</v>
      </c>
      <c r="S306" cm="1">
        <f t="array" aca="1" ref="S306" ca="1">INDEX(Monsters[Ability 2 ID], I306)</f>
        <v>10</v>
      </c>
      <c r="T306" cm="1">
        <f t="array" aca="1" ref="T306" ca="1">INDEX(Abilities[Stamina Cost], R306)</f>
        <v>5</v>
      </c>
      <c r="U306" cm="1">
        <f t="array" aca="1" ref="U306" ca="1">INDEX(Abilities[Stamina Cost], S306)</f>
        <v>12</v>
      </c>
      <c r="V306">
        <f t="shared" ca="1" si="167"/>
        <v>1</v>
      </c>
      <c r="W306">
        <f t="shared" ca="1" si="168"/>
        <v>5</v>
      </c>
      <c r="X306">
        <f t="shared" ca="1" si="169"/>
        <v>12</v>
      </c>
      <c r="Y306">
        <f t="shared" ca="1" si="170"/>
        <v>1</v>
      </c>
      <c r="Z306">
        <f t="shared" ca="1" si="171"/>
        <v>9</v>
      </c>
      <c r="AA306" s="18" cm="1">
        <f t="array" aca="1" ref="AA306" ca="1">INDEX(Abilities[Element ID], $Z306)</f>
        <v>5</v>
      </c>
      <c r="AB306" s="18" cm="1">
        <f t="array" aca="1" ref="AB306" ca="1">INDEX(Abilities[Stamina Cost], $Z306)</f>
        <v>5</v>
      </c>
      <c r="AC306" s="18" cm="1">
        <f t="array" aca="1" ref="AC306" ca="1">INDEX(Abilities[Min Damage], $Z306)</f>
        <v>11</v>
      </c>
      <c r="AD306" s="18" cm="1">
        <f t="array" aca="1" ref="AD306" ca="1">INDEX(Abilities[Max Damage], $Z306)</f>
        <v>16</v>
      </c>
      <c r="AE306" s="14">
        <f t="shared" ca="1" si="172"/>
        <v>25.8193212764292</v>
      </c>
      <c r="AF306" t="str" cm="1">
        <f t="array" aca="1" ref="AF306" ca="1">INDEX(Abilities[Special Effect], Z306)</f>
        <v>Vampire</v>
      </c>
      <c r="AG306" t="b" cm="1">
        <f t="array" aca="1" ref="AG306" ca="1">RAND() &lt;INDEX(Abilities[Effect Chance], Z306)*O306/100</f>
        <v>1</v>
      </c>
      <c r="AH306" t="str">
        <f t="shared" ca="1" si="173"/>
        <v>Vampire</v>
      </c>
      <c r="AI306" s="14">
        <f t="shared" ca="1" si="174"/>
        <v>25.8193212764292</v>
      </c>
      <c r="AJ306" t="b">
        <f t="shared" ca="1" si="175"/>
        <v>0</v>
      </c>
      <c r="AK306" t="b">
        <f ca="1">AND(AJ306, H306=COUNTA(Parties[Player Party]))</f>
        <v>0</v>
      </c>
      <c r="AL306" s="14" cm="1">
        <f t="array" aca="1" ref="AL306" ca="1">INDEX(ElementMultiplier, BL306, P306)*100/N306</f>
        <v>1.1061946902654867</v>
      </c>
      <c r="AM306" s="14">
        <f t="shared" ca="1" si="162"/>
        <v>4</v>
      </c>
      <c r="AN306" s="18">
        <f t="shared" ca="1" si="165"/>
        <v>73.5</v>
      </c>
      <c r="AO306" s="18">
        <f t="shared" ca="1" si="176"/>
        <v>56</v>
      </c>
      <c r="AP306" s="18">
        <f t="shared" ca="1" si="177"/>
        <v>182</v>
      </c>
      <c r="AQ306" s="18">
        <f t="shared" ca="1" si="178"/>
        <v>113</v>
      </c>
      <c r="AR306" s="18">
        <f t="shared" ca="1" si="179"/>
        <v>110</v>
      </c>
      <c r="AS306">
        <f t="shared" ca="1" si="180"/>
        <v>1</v>
      </c>
      <c r="AT306" cm="1">
        <f t="array" aca="1" ref="AT306" ca="1">IF(AS306=AS305, AT305, INDEX(Parties[Opponent ID], AS306))</f>
        <v>12</v>
      </c>
      <c r="AU306" t="str" cm="1">
        <f t="array" aca="1" ref="AU306" ca="1">IF(AT306=AT305,AU305, INDEX(Monsters[Name], AT306))</f>
        <v>Gmooose</v>
      </c>
      <c r="AV306" cm="1">
        <f t="array" aca="1" ref="AV306" ca="1">IF(AND($AS306=$AS305, $CD305=""), BY305, INDEX(Monsters[Health], $AT306))</f>
        <v>35</v>
      </c>
      <c r="AW306" cm="1">
        <f t="array" aca="1" ref="AW306" ca="1">IF(AND($AS306=$AS305, $CD305=""), BZ305, INDEX(Monsters[Stamina], $AT306))</f>
        <v>114</v>
      </c>
      <c r="AX306" s="18" cm="1">
        <f t="array" aca="1" ref="AX306" ca="1">IF(AND($AS306=$AS305, $CD305=""), CA305, INDEX(Monsters[Attack], $AT306))</f>
        <v>70</v>
      </c>
      <c r="AY306" s="18" cm="1">
        <f t="array" aca="1" ref="AY306" ca="1">IF(AND($AS306=$AS305, $CD305=""), CB305, INDEX(Monsters[Defense], $AT306))</f>
        <v>186</v>
      </c>
      <c r="AZ306" s="18" cm="1">
        <f t="array" aca="1" ref="AZ306" ca="1">IF(AND($AS306=$AS305, $CD305=""), CC305, INDEX(Monsters[Luck], $AT306))</f>
        <v>100</v>
      </c>
      <c r="BA306" cm="1">
        <f t="array" aca="1" ref="BA306" ca="1">IF(AT306=AT305, BA305, MATCH(INDEX(Monsters[Element], AT306), Elements, 0))</f>
        <v>4</v>
      </c>
      <c r="BB306" s="4" cm="1">
        <f t="array" aca="1" ref="BB306" ca="1">INDEX(Monsters[Chance to Use 2], AT306)</f>
        <v>0.19999999999999996</v>
      </c>
      <c r="BC306" cm="1">
        <f t="array" aca="1" ref="BC306" ca="1">INDEX(Monsters[Ability 1 ID], AT306)</f>
        <v>3</v>
      </c>
      <c r="BD306" cm="1">
        <f t="array" aca="1" ref="BD306" ca="1">INDEX(Monsters[Ability 2 ID], AT306)</f>
        <v>2</v>
      </c>
      <c r="BE306" cm="1">
        <f t="array" aca="1" ref="BE306" ca="1">INDEX(Abilities[Stamina Cost], BC306)</f>
        <v>3</v>
      </c>
      <c r="BF306" cm="1">
        <f t="array" aca="1" ref="BF306" ca="1">INDEX(Abilities[Stamina Cost], BD306)</f>
        <v>3</v>
      </c>
      <c r="BG306">
        <f t="shared" ca="1" si="181"/>
        <v>1</v>
      </c>
      <c r="BH306">
        <f t="shared" ca="1" si="182"/>
        <v>3</v>
      </c>
      <c r="BI306">
        <f t="shared" ca="1" si="183"/>
        <v>3</v>
      </c>
      <c r="BJ306">
        <f t="shared" ca="1" si="184"/>
        <v>1</v>
      </c>
      <c r="BK306">
        <f t="shared" ca="1" si="185"/>
        <v>3</v>
      </c>
      <c r="BL306" s="18" cm="1">
        <f t="array" aca="1" ref="BL306" ca="1">INDEX(Abilities[Element ID], $BK306)</f>
        <v>4</v>
      </c>
      <c r="BM306" s="18" cm="1">
        <f t="array" aca="1" ref="BM306" ca="1">INDEX(Abilities[Stamina Cost], $BK306)</f>
        <v>3</v>
      </c>
      <c r="BN306" s="18" cm="1">
        <f t="array" aca="1" ref="BN306" ca="1">INDEX(Abilities[Min Damage], $BK306)</f>
        <v>4</v>
      </c>
      <c r="BO306" s="18" cm="1">
        <f t="array" aca="1" ref="BO306" ca="1">INDEX(Abilities[Max Damage], $BK306)</f>
        <v>8</v>
      </c>
      <c r="BP306" s="14">
        <f t="shared" ca="1" si="186"/>
        <v>4.0244434901483901</v>
      </c>
      <c r="BQ306" t="str" cm="1">
        <f t="array" aca="1" ref="BQ306" ca="1">INDEX(Abilities[Special Effect], BK306)</f>
        <v>Fortify</v>
      </c>
      <c r="BR306" t="b" cm="1">
        <f t="array" aca="1" ref="BR306" ca="1">RAND() &lt;INDEX(Abilities[Effect Chance], BK306)*AZ306/100</f>
        <v>1</v>
      </c>
      <c r="BS306" t="str">
        <f t="shared" ca="1" si="187"/>
        <v>Fortify</v>
      </c>
      <c r="BT306" s="14">
        <f t="shared" ca="1" si="188"/>
        <v>4.0244434901483901</v>
      </c>
      <c r="BU306" t="b">
        <f t="shared" ca="1" si="189"/>
        <v>0</v>
      </c>
      <c r="BV306" t="b">
        <f ca="1">AND(BU306, AS306=COUNTA(Parties[Opponent Party]))</f>
        <v>0</v>
      </c>
      <c r="BW306" s="14" cm="1">
        <f t="array" aca="1" ref="BW306" ca="1">INDEX(ElementMultiplier, AA306, BA306)*100/AY306</f>
        <v>0.80645161290322576</v>
      </c>
      <c r="BX306" s="18">
        <f t="shared" ca="1" si="163"/>
        <v>21</v>
      </c>
      <c r="BY306" s="18">
        <f t="shared" ca="1" si="164"/>
        <v>14</v>
      </c>
      <c r="BZ306" s="18">
        <f t="shared" ca="1" si="190"/>
        <v>111</v>
      </c>
      <c r="CA306" s="18">
        <f t="shared" ca="1" si="191"/>
        <v>70</v>
      </c>
      <c r="CB306" s="18">
        <f t="shared" ca="1" si="192"/>
        <v>205</v>
      </c>
      <c r="CC306" s="18">
        <f t="shared" ca="1" si="193"/>
        <v>100</v>
      </c>
      <c r="CD306" t="str">
        <f t="shared" ca="1" si="194"/>
        <v/>
      </c>
    </row>
    <row r="307" spans="8:82" x14ac:dyDescent="0.25">
      <c r="H307">
        <f t="shared" ca="1" si="166"/>
        <v>1</v>
      </c>
      <c r="I307" cm="1">
        <f t="array" aca="1" ref="I307" ca="1">IF(H307=H306, I306, INDEX(Parties[Player ID], H307))</f>
        <v>5</v>
      </c>
      <c r="J307" t="str" cm="1">
        <f t="array" aca="1" ref="J307" ca="1">IF(I307=I306,J306, INDEX(Monsters[Name], I307))</f>
        <v>Gunome</v>
      </c>
      <c r="K307" cm="1">
        <f t="array" aca="1" ref="K307" ca="1">IF(AND($H307=$H306, CD306=""), AN306, INDEX(Monsters[Health], $I307))</f>
        <v>73.5</v>
      </c>
      <c r="L307" cm="1">
        <f t="array" aca="1" ref="L307" ca="1">IF(AND($H307=$H306, $CD306=""), AO306, INDEX(Monsters[Stamina], $I307))</f>
        <v>56</v>
      </c>
      <c r="M307" s="18" cm="1">
        <f t="array" aca="1" ref="M307" ca="1">IF(AND($H307=$H306, $CD306=""), AP306, INDEX(Monsters[Attack], $I307))</f>
        <v>182</v>
      </c>
      <c r="N307" s="18" cm="1">
        <f t="array" aca="1" ref="N307" ca="1">IF(AND($H307=$H306, $CD306=""), AQ306, INDEX(Monsters[Defense], $I307))</f>
        <v>113</v>
      </c>
      <c r="O307" s="18" cm="1">
        <f t="array" aca="1" ref="O307" ca="1">IF(AND($H307=$H306, $CD306=""), AR306, INDEX(Monsters[Luck], $I307))</f>
        <v>110</v>
      </c>
      <c r="P307" cm="1">
        <f t="array" aca="1" ref="P307" ca="1">IF(I307=I306, P306, MATCH(INDEX(Monsters[Element], I307), Elements, 0))</f>
        <v>5</v>
      </c>
      <c r="Q307" s="4" cm="1">
        <f t="array" aca="1" ref="Q307" ca="1">INDEX(Monsters[Chance to Use 2], I307)</f>
        <v>0.4</v>
      </c>
      <c r="R307" cm="1">
        <f t="array" aca="1" ref="R307" ca="1">INDEX(Monsters[Ability 1 ID], I307)</f>
        <v>9</v>
      </c>
      <c r="S307" cm="1">
        <f t="array" aca="1" ref="S307" ca="1">INDEX(Monsters[Ability 2 ID], I307)</f>
        <v>10</v>
      </c>
      <c r="T307" cm="1">
        <f t="array" aca="1" ref="T307" ca="1">INDEX(Abilities[Stamina Cost], R307)</f>
        <v>5</v>
      </c>
      <c r="U307" cm="1">
        <f t="array" aca="1" ref="U307" ca="1">INDEX(Abilities[Stamina Cost], S307)</f>
        <v>12</v>
      </c>
      <c r="V307">
        <f t="shared" ca="1" si="167"/>
        <v>1</v>
      </c>
      <c r="W307">
        <f t="shared" ca="1" si="168"/>
        <v>5</v>
      </c>
      <c r="X307">
        <f t="shared" ca="1" si="169"/>
        <v>12</v>
      </c>
      <c r="Y307">
        <f t="shared" ca="1" si="170"/>
        <v>2</v>
      </c>
      <c r="Z307">
        <f t="shared" ca="1" si="171"/>
        <v>10</v>
      </c>
      <c r="AA307" s="18" cm="1">
        <f t="array" aca="1" ref="AA307" ca="1">INDEX(Abilities[Element ID], $Z307)</f>
        <v>5</v>
      </c>
      <c r="AB307" s="18" cm="1">
        <f t="array" aca="1" ref="AB307" ca="1">INDEX(Abilities[Stamina Cost], $Z307)</f>
        <v>12</v>
      </c>
      <c r="AC307" s="18" cm="1">
        <f t="array" aca="1" ref="AC307" ca="1">INDEX(Abilities[Min Damage], $Z307)</f>
        <v>4</v>
      </c>
      <c r="AD307" s="18" cm="1">
        <f t="array" aca="1" ref="AD307" ca="1">INDEX(Abilities[Max Damage], $Z307)</f>
        <v>10</v>
      </c>
      <c r="AE307" s="14">
        <f t="shared" ca="1" si="172"/>
        <v>10.68476510872323</v>
      </c>
      <c r="AF307" t="str" cm="1">
        <f t="array" aca="1" ref="AF307" ca="1">INDEX(Abilities[Special Effect], Z307)</f>
        <v>Focus</v>
      </c>
      <c r="AG307" t="b" cm="1">
        <f t="array" aca="1" ref="AG307" ca="1">RAND() &lt;INDEX(Abilities[Effect Chance], Z307)*O307/100</f>
        <v>1</v>
      </c>
      <c r="AH307" t="str">
        <f t="shared" ca="1" si="173"/>
        <v>Focus</v>
      </c>
      <c r="AI307" s="14">
        <f t="shared" ca="1" si="174"/>
        <v>10.68476510872323</v>
      </c>
      <c r="AJ307" t="b">
        <f t="shared" ca="1" si="175"/>
        <v>0</v>
      </c>
      <c r="AK307" t="b">
        <f ca="1">AND(AJ307, H307=COUNTA(Parties[Player Party]))</f>
        <v>0</v>
      </c>
      <c r="AL307" s="14" cm="1">
        <f t="array" aca="1" ref="AL307" ca="1">INDEX(ElementMultiplier, BL307, P307)*100/N307</f>
        <v>1.1061946902654867</v>
      </c>
      <c r="AM307" s="14">
        <f t="shared" ca="1" si="162"/>
        <v>4</v>
      </c>
      <c r="AN307" s="18">
        <f t="shared" ca="1" si="165"/>
        <v>69.5</v>
      </c>
      <c r="AO307" s="18">
        <f t="shared" ca="1" si="176"/>
        <v>44</v>
      </c>
      <c r="AP307" s="18">
        <f t="shared" ca="1" si="177"/>
        <v>200</v>
      </c>
      <c r="AQ307" s="18">
        <f t="shared" ca="1" si="178"/>
        <v>113</v>
      </c>
      <c r="AR307" s="18">
        <f t="shared" ca="1" si="179"/>
        <v>110</v>
      </c>
      <c r="AS307">
        <f t="shared" ca="1" si="180"/>
        <v>1</v>
      </c>
      <c r="AT307" cm="1">
        <f t="array" aca="1" ref="AT307" ca="1">IF(AS307=AS306, AT306, INDEX(Parties[Opponent ID], AS307))</f>
        <v>12</v>
      </c>
      <c r="AU307" t="str" cm="1">
        <f t="array" aca="1" ref="AU307" ca="1">IF(AT307=AT306,AU306, INDEX(Monsters[Name], AT307))</f>
        <v>Gmooose</v>
      </c>
      <c r="AV307" cm="1">
        <f t="array" aca="1" ref="AV307" ca="1">IF(AND($AS307=$AS306, $CD306=""), BY306, INDEX(Monsters[Health], $AT307))</f>
        <v>14</v>
      </c>
      <c r="AW307" cm="1">
        <f t="array" aca="1" ref="AW307" ca="1">IF(AND($AS307=$AS306, $CD306=""), BZ306, INDEX(Monsters[Stamina], $AT307))</f>
        <v>111</v>
      </c>
      <c r="AX307" s="18" cm="1">
        <f t="array" aca="1" ref="AX307" ca="1">IF(AND($AS307=$AS306, $CD306=""), CA306, INDEX(Monsters[Attack], $AT307))</f>
        <v>70</v>
      </c>
      <c r="AY307" s="18" cm="1">
        <f t="array" aca="1" ref="AY307" ca="1">IF(AND($AS307=$AS306, $CD306=""), CB306, INDEX(Monsters[Defense], $AT307))</f>
        <v>205</v>
      </c>
      <c r="AZ307" s="18" cm="1">
        <f t="array" aca="1" ref="AZ307" ca="1">IF(AND($AS307=$AS306, $CD306=""), CC306, INDEX(Monsters[Luck], $AT307))</f>
        <v>100</v>
      </c>
      <c r="BA307" cm="1">
        <f t="array" aca="1" ref="BA307" ca="1">IF(AT307=AT306, BA306, MATCH(INDEX(Monsters[Element], AT307), Elements, 0))</f>
        <v>4</v>
      </c>
      <c r="BB307" s="4" cm="1">
        <f t="array" aca="1" ref="BB307" ca="1">INDEX(Monsters[Chance to Use 2], AT307)</f>
        <v>0.19999999999999996</v>
      </c>
      <c r="BC307" cm="1">
        <f t="array" aca="1" ref="BC307" ca="1">INDEX(Monsters[Ability 1 ID], AT307)</f>
        <v>3</v>
      </c>
      <c r="BD307" cm="1">
        <f t="array" aca="1" ref="BD307" ca="1">INDEX(Monsters[Ability 2 ID], AT307)</f>
        <v>2</v>
      </c>
      <c r="BE307" cm="1">
        <f t="array" aca="1" ref="BE307" ca="1">INDEX(Abilities[Stamina Cost], BC307)</f>
        <v>3</v>
      </c>
      <c r="BF307" cm="1">
        <f t="array" aca="1" ref="BF307" ca="1">INDEX(Abilities[Stamina Cost], BD307)</f>
        <v>3</v>
      </c>
      <c r="BG307">
        <f t="shared" ca="1" si="181"/>
        <v>1</v>
      </c>
      <c r="BH307">
        <f t="shared" ca="1" si="182"/>
        <v>3</v>
      </c>
      <c r="BI307">
        <f t="shared" ca="1" si="183"/>
        <v>3</v>
      </c>
      <c r="BJ307">
        <f t="shared" ca="1" si="184"/>
        <v>1</v>
      </c>
      <c r="BK307">
        <f t="shared" ca="1" si="185"/>
        <v>3</v>
      </c>
      <c r="BL307" s="18" cm="1">
        <f t="array" aca="1" ref="BL307" ca="1">INDEX(Abilities[Element ID], $BK307)</f>
        <v>4</v>
      </c>
      <c r="BM307" s="18" cm="1">
        <f t="array" aca="1" ref="BM307" ca="1">INDEX(Abilities[Stamina Cost], $BK307)</f>
        <v>3</v>
      </c>
      <c r="BN307" s="18" cm="1">
        <f t="array" aca="1" ref="BN307" ca="1">INDEX(Abilities[Min Damage], $BK307)</f>
        <v>4</v>
      </c>
      <c r="BO307" s="18" cm="1">
        <f t="array" aca="1" ref="BO307" ca="1">INDEX(Abilities[Max Damage], $BK307)</f>
        <v>8</v>
      </c>
      <c r="BP307" s="14">
        <f t="shared" ca="1" si="186"/>
        <v>3.9426370177685977</v>
      </c>
      <c r="BQ307" t="str" cm="1">
        <f t="array" aca="1" ref="BQ307" ca="1">INDEX(Abilities[Special Effect], BK307)</f>
        <v>Fortify</v>
      </c>
      <c r="BR307" t="b" cm="1">
        <f t="array" aca="1" ref="BR307" ca="1">RAND() &lt;INDEX(Abilities[Effect Chance], BK307)*AZ307/100</f>
        <v>1</v>
      </c>
      <c r="BS307" t="str">
        <f t="shared" ca="1" si="187"/>
        <v>Fortify</v>
      </c>
      <c r="BT307" s="14">
        <f t="shared" ca="1" si="188"/>
        <v>3.9426370177685977</v>
      </c>
      <c r="BU307" t="b">
        <f t="shared" ca="1" si="189"/>
        <v>0</v>
      </c>
      <c r="BV307" t="b">
        <f ca="1">AND(BU307, AS307=COUNTA(Parties[Opponent Party]))</f>
        <v>0</v>
      </c>
      <c r="BW307" s="14" cm="1">
        <f t="array" aca="1" ref="BW307" ca="1">INDEX(ElementMultiplier, AA307, BA307)*100/AY307</f>
        <v>0.73170731707317072</v>
      </c>
      <c r="BX307" s="18">
        <f t="shared" ca="1" si="163"/>
        <v>8</v>
      </c>
      <c r="BY307" s="18">
        <f t="shared" ca="1" si="164"/>
        <v>6</v>
      </c>
      <c r="BZ307" s="18">
        <f t="shared" ca="1" si="190"/>
        <v>108</v>
      </c>
      <c r="CA307" s="18">
        <f t="shared" ca="1" si="191"/>
        <v>70</v>
      </c>
      <c r="CB307" s="18">
        <f t="shared" ca="1" si="192"/>
        <v>226</v>
      </c>
      <c r="CC307" s="18">
        <f t="shared" ca="1" si="193"/>
        <v>100</v>
      </c>
      <c r="CD307" t="str">
        <f t="shared" ca="1" si="194"/>
        <v/>
      </c>
    </row>
    <row r="308" spans="8:82" x14ac:dyDescent="0.25">
      <c r="H308">
        <f t="shared" ca="1" si="166"/>
        <v>1</v>
      </c>
      <c r="I308" cm="1">
        <f t="array" aca="1" ref="I308" ca="1">IF(H308=H307, I307, INDEX(Parties[Player ID], H308))</f>
        <v>5</v>
      </c>
      <c r="J308" t="str" cm="1">
        <f t="array" aca="1" ref="J308" ca="1">IF(I308=I307,J307, INDEX(Monsters[Name], I308))</f>
        <v>Gunome</v>
      </c>
      <c r="K308" cm="1">
        <f t="array" aca="1" ref="K308" ca="1">IF(AND($H308=$H307, CD307=""), AN307, INDEX(Monsters[Health], $I308))</f>
        <v>69.5</v>
      </c>
      <c r="L308" cm="1">
        <f t="array" aca="1" ref="L308" ca="1">IF(AND($H308=$H307, $CD307=""), AO307, INDEX(Monsters[Stamina], $I308))</f>
        <v>44</v>
      </c>
      <c r="M308" s="18" cm="1">
        <f t="array" aca="1" ref="M308" ca="1">IF(AND($H308=$H307, $CD307=""), AP307, INDEX(Monsters[Attack], $I308))</f>
        <v>200</v>
      </c>
      <c r="N308" s="18" cm="1">
        <f t="array" aca="1" ref="N308" ca="1">IF(AND($H308=$H307, $CD307=""), AQ307, INDEX(Monsters[Defense], $I308))</f>
        <v>113</v>
      </c>
      <c r="O308" s="18" cm="1">
        <f t="array" aca="1" ref="O308" ca="1">IF(AND($H308=$H307, $CD307=""), AR307, INDEX(Monsters[Luck], $I308))</f>
        <v>110</v>
      </c>
      <c r="P308" cm="1">
        <f t="array" aca="1" ref="P308" ca="1">IF(I308=I307, P307, MATCH(INDEX(Monsters[Element], I308), Elements, 0))</f>
        <v>5</v>
      </c>
      <c r="Q308" s="4" cm="1">
        <f t="array" aca="1" ref="Q308" ca="1">INDEX(Monsters[Chance to Use 2], I308)</f>
        <v>0.4</v>
      </c>
      <c r="R308" cm="1">
        <f t="array" aca="1" ref="R308" ca="1">INDEX(Monsters[Ability 1 ID], I308)</f>
        <v>9</v>
      </c>
      <c r="S308" cm="1">
        <f t="array" aca="1" ref="S308" ca="1">INDEX(Monsters[Ability 2 ID], I308)</f>
        <v>10</v>
      </c>
      <c r="T308" cm="1">
        <f t="array" aca="1" ref="T308" ca="1">INDEX(Abilities[Stamina Cost], R308)</f>
        <v>5</v>
      </c>
      <c r="U308" cm="1">
        <f t="array" aca="1" ref="U308" ca="1">INDEX(Abilities[Stamina Cost], S308)</f>
        <v>12</v>
      </c>
      <c r="V308">
        <f t="shared" ca="1" si="167"/>
        <v>1</v>
      </c>
      <c r="W308">
        <f t="shared" ca="1" si="168"/>
        <v>5</v>
      </c>
      <c r="X308">
        <f t="shared" ca="1" si="169"/>
        <v>12</v>
      </c>
      <c r="Y308">
        <f t="shared" ca="1" si="170"/>
        <v>2</v>
      </c>
      <c r="Z308">
        <f t="shared" ca="1" si="171"/>
        <v>10</v>
      </c>
      <c r="AA308" s="18" cm="1">
        <f t="array" aca="1" ref="AA308" ca="1">INDEX(Abilities[Element ID], $Z308)</f>
        <v>5</v>
      </c>
      <c r="AB308" s="18" cm="1">
        <f t="array" aca="1" ref="AB308" ca="1">INDEX(Abilities[Stamina Cost], $Z308)</f>
        <v>12</v>
      </c>
      <c r="AC308" s="18" cm="1">
        <f t="array" aca="1" ref="AC308" ca="1">INDEX(Abilities[Min Damage], $Z308)</f>
        <v>4</v>
      </c>
      <c r="AD308" s="18" cm="1">
        <f t="array" aca="1" ref="AD308" ca="1">INDEX(Abilities[Max Damage], $Z308)</f>
        <v>10</v>
      </c>
      <c r="AE308" s="14">
        <f t="shared" ca="1" si="172"/>
        <v>14.120693412597978</v>
      </c>
      <c r="AF308" t="str" cm="1">
        <f t="array" aca="1" ref="AF308" ca="1">INDEX(Abilities[Special Effect], Z308)</f>
        <v>Focus</v>
      </c>
      <c r="AG308" t="b" cm="1">
        <f t="array" aca="1" ref="AG308" ca="1">RAND() &lt;INDEX(Abilities[Effect Chance], Z308)*O308/100</f>
        <v>1</v>
      </c>
      <c r="AH308" t="str">
        <f t="shared" ca="1" si="173"/>
        <v>Focus</v>
      </c>
      <c r="AI308" s="14">
        <f t="shared" ca="1" si="174"/>
        <v>14.120693412597978</v>
      </c>
      <c r="AJ308" t="b">
        <f t="shared" ca="1" si="175"/>
        <v>0</v>
      </c>
      <c r="AK308" t="b">
        <f ca="1">AND(AJ308, H308=COUNTA(Parties[Player Party]))</f>
        <v>0</v>
      </c>
      <c r="AL308" s="14" cm="1">
        <f t="array" aca="1" ref="AL308" ca="1">INDEX(ElementMultiplier, BL308, P308)*100/N308</f>
        <v>1.1061946902654867</v>
      </c>
      <c r="AM308" s="14">
        <f t="shared" ca="1" si="162"/>
        <v>3</v>
      </c>
      <c r="AN308" s="18">
        <f t="shared" ca="1" si="165"/>
        <v>66.5</v>
      </c>
      <c r="AO308" s="18">
        <f t="shared" ca="1" si="176"/>
        <v>32</v>
      </c>
      <c r="AP308" s="18">
        <f t="shared" ca="1" si="177"/>
        <v>220</v>
      </c>
      <c r="AQ308" s="18">
        <f t="shared" ca="1" si="178"/>
        <v>113</v>
      </c>
      <c r="AR308" s="18">
        <f t="shared" ca="1" si="179"/>
        <v>110</v>
      </c>
      <c r="AS308">
        <f t="shared" ca="1" si="180"/>
        <v>1</v>
      </c>
      <c r="AT308" cm="1">
        <f t="array" aca="1" ref="AT308" ca="1">IF(AS308=AS307, AT307, INDEX(Parties[Opponent ID], AS308))</f>
        <v>12</v>
      </c>
      <c r="AU308" t="str" cm="1">
        <f t="array" aca="1" ref="AU308" ca="1">IF(AT308=AT307,AU307, INDEX(Monsters[Name], AT308))</f>
        <v>Gmooose</v>
      </c>
      <c r="AV308" cm="1">
        <f t="array" aca="1" ref="AV308" ca="1">IF(AND($AS308=$AS307, $CD307=""), BY307, INDEX(Monsters[Health], $AT308))</f>
        <v>6</v>
      </c>
      <c r="AW308" cm="1">
        <f t="array" aca="1" ref="AW308" ca="1">IF(AND($AS308=$AS307, $CD307=""), BZ307, INDEX(Monsters[Stamina], $AT308))</f>
        <v>108</v>
      </c>
      <c r="AX308" s="18" cm="1">
        <f t="array" aca="1" ref="AX308" ca="1">IF(AND($AS308=$AS307, $CD307=""), CA307, INDEX(Monsters[Attack], $AT308))</f>
        <v>70</v>
      </c>
      <c r="AY308" s="18" cm="1">
        <f t="array" aca="1" ref="AY308" ca="1">IF(AND($AS308=$AS307, $CD307=""), CB307, INDEX(Monsters[Defense], $AT308))</f>
        <v>226</v>
      </c>
      <c r="AZ308" s="18" cm="1">
        <f t="array" aca="1" ref="AZ308" ca="1">IF(AND($AS308=$AS307, $CD307=""), CC307, INDEX(Monsters[Luck], $AT308))</f>
        <v>100</v>
      </c>
      <c r="BA308" cm="1">
        <f t="array" aca="1" ref="BA308" ca="1">IF(AT308=AT307, BA307, MATCH(INDEX(Monsters[Element], AT308), Elements, 0))</f>
        <v>4</v>
      </c>
      <c r="BB308" s="4" cm="1">
        <f t="array" aca="1" ref="BB308" ca="1">INDEX(Monsters[Chance to Use 2], AT308)</f>
        <v>0.19999999999999996</v>
      </c>
      <c r="BC308" cm="1">
        <f t="array" aca="1" ref="BC308" ca="1">INDEX(Monsters[Ability 1 ID], AT308)</f>
        <v>3</v>
      </c>
      <c r="BD308" cm="1">
        <f t="array" aca="1" ref="BD308" ca="1">INDEX(Monsters[Ability 2 ID], AT308)</f>
        <v>2</v>
      </c>
      <c r="BE308" cm="1">
        <f t="array" aca="1" ref="BE308" ca="1">INDEX(Abilities[Stamina Cost], BC308)</f>
        <v>3</v>
      </c>
      <c r="BF308" cm="1">
        <f t="array" aca="1" ref="BF308" ca="1">INDEX(Abilities[Stamina Cost], BD308)</f>
        <v>3</v>
      </c>
      <c r="BG308">
        <f t="shared" ca="1" si="181"/>
        <v>1</v>
      </c>
      <c r="BH308">
        <f t="shared" ca="1" si="182"/>
        <v>3</v>
      </c>
      <c r="BI308">
        <f t="shared" ca="1" si="183"/>
        <v>3</v>
      </c>
      <c r="BJ308">
        <f t="shared" ca="1" si="184"/>
        <v>1</v>
      </c>
      <c r="BK308">
        <f t="shared" ca="1" si="185"/>
        <v>3</v>
      </c>
      <c r="BL308" s="18" cm="1">
        <f t="array" aca="1" ref="BL308" ca="1">INDEX(Abilities[Element ID], $BK308)</f>
        <v>4</v>
      </c>
      <c r="BM308" s="18" cm="1">
        <f t="array" aca="1" ref="BM308" ca="1">INDEX(Abilities[Stamina Cost], $BK308)</f>
        <v>3</v>
      </c>
      <c r="BN308" s="18" cm="1">
        <f t="array" aca="1" ref="BN308" ca="1">INDEX(Abilities[Min Damage], $BK308)</f>
        <v>4</v>
      </c>
      <c r="BO308" s="18" cm="1">
        <f t="array" aca="1" ref="BO308" ca="1">INDEX(Abilities[Max Damage], $BK308)</f>
        <v>8</v>
      </c>
      <c r="BP308" s="14">
        <f t="shared" ca="1" si="186"/>
        <v>2.9953320281086109</v>
      </c>
      <c r="BQ308" t="str" cm="1">
        <f t="array" aca="1" ref="BQ308" ca="1">INDEX(Abilities[Special Effect], BK308)</f>
        <v>Fortify</v>
      </c>
      <c r="BR308" t="b" cm="1">
        <f t="array" aca="1" ref="BR308" ca="1">RAND() &lt;INDEX(Abilities[Effect Chance], BK308)*AZ308/100</f>
        <v>1</v>
      </c>
      <c r="BS308" t="str">
        <f t="shared" ca="1" si="187"/>
        <v>Fortify</v>
      </c>
      <c r="BT308" s="14">
        <f t="shared" ca="1" si="188"/>
        <v>2.9953320281086109</v>
      </c>
      <c r="BU308" t="b">
        <f t="shared" ca="1" si="189"/>
        <v>1</v>
      </c>
      <c r="BV308" t="b">
        <f ca="1">AND(BU308, AS308=COUNTA(Parties[Opponent Party]))</f>
        <v>0</v>
      </c>
      <c r="BW308" s="14" cm="1">
        <f t="array" aca="1" ref="BW308" ca="1">INDEX(ElementMultiplier, AA308, BA308)*100/AY308</f>
        <v>0.66371681415929207</v>
      </c>
      <c r="BX308" s="18">
        <f t="shared" ca="1" si="163"/>
        <v>9</v>
      </c>
      <c r="BY308" s="18">
        <f t="shared" ca="1" si="164"/>
        <v>0</v>
      </c>
      <c r="BZ308" s="18">
        <f t="shared" ca="1" si="190"/>
        <v>105</v>
      </c>
      <c r="CA308" s="18">
        <f t="shared" ca="1" si="191"/>
        <v>70</v>
      </c>
      <c r="CB308" s="18">
        <f t="shared" ca="1" si="192"/>
        <v>249</v>
      </c>
      <c r="CC308" s="18">
        <f t="shared" ca="1" si="193"/>
        <v>100</v>
      </c>
      <c r="CD308" t="str">
        <f t="shared" ca="1" si="194"/>
        <v/>
      </c>
    </row>
    <row r="309" spans="8:82" x14ac:dyDescent="0.25">
      <c r="H309">
        <f t="shared" ca="1" si="166"/>
        <v>1</v>
      </c>
      <c r="I309" cm="1">
        <f t="array" aca="1" ref="I309" ca="1">IF(H309=H308, I308, INDEX(Parties[Player ID], H309))</f>
        <v>5</v>
      </c>
      <c r="J309" t="str" cm="1">
        <f t="array" aca="1" ref="J309" ca="1">IF(I309=I308,J308, INDEX(Monsters[Name], I309))</f>
        <v>Gunome</v>
      </c>
      <c r="K309" cm="1">
        <f t="array" aca="1" ref="K309" ca="1">IF(AND($H309=$H308, CD308=""), AN308, INDEX(Monsters[Health], $I309))</f>
        <v>66.5</v>
      </c>
      <c r="L309" cm="1">
        <f t="array" aca="1" ref="L309" ca="1">IF(AND($H309=$H308, $CD308=""), AO308, INDEX(Monsters[Stamina], $I309))</f>
        <v>32</v>
      </c>
      <c r="M309" s="18" cm="1">
        <f t="array" aca="1" ref="M309" ca="1">IF(AND($H309=$H308, $CD308=""), AP308, INDEX(Monsters[Attack], $I309))</f>
        <v>220</v>
      </c>
      <c r="N309" s="18" cm="1">
        <f t="array" aca="1" ref="N309" ca="1">IF(AND($H309=$H308, $CD308=""), AQ308, INDEX(Monsters[Defense], $I309))</f>
        <v>113</v>
      </c>
      <c r="O309" s="18" cm="1">
        <f t="array" aca="1" ref="O309" ca="1">IF(AND($H309=$H308, $CD308=""), AR308, INDEX(Monsters[Luck], $I309))</f>
        <v>110</v>
      </c>
      <c r="P309" cm="1">
        <f t="array" aca="1" ref="P309" ca="1">IF(I309=I308, P308, MATCH(INDEX(Monsters[Element], I309), Elements, 0))</f>
        <v>5</v>
      </c>
      <c r="Q309" s="4" cm="1">
        <f t="array" aca="1" ref="Q309" ca="1">INDEX(Monsters[Chance to Use 2], I309)</f>
        <v>0.4</v>
      </c>
      <c r="R309" cm="1">
        <f t="array" aca="1" ref="R309" ca="1">INDEX(Monsters[Ability 1 ID], I309)</f>
        <v>9</v>
      </c>
      <c r="S309" cm="1">
        <f t="array" aca="1" ref="S309" ca="1">INDEX(Monsters[Ability 2 ID], I309)</f>
        <v>10</v>
      </c>
      <c r="T309" cm="1">
        <f t="array" aca="1" ref="T309" ca="1">INDEX(Abilities[Stamina Cost], R309)</f>
        <v>5</v>
      </c>
      <c r="U309" cm="1">
        <f t="array" aca="1" ref="U309" ca="1">INDEX(Abilities[Stamina Cost], S309)</f>
        <v>12</v>
      </c>
      <c r="V309">
        <f t="shared" ca="1" si="167"/>
        <v>1</v>
      </c>
      <c r="W309">
        <f t="shared" ca="1" si="168"/>
        <v>5</v>
      </c>
      <c r="X309">
        <f t="shared" ca="1" si="169"/>
        <v>12</v>
      </c>
      <c r="Y309">
        <f t="shared" ca="1" si="170"/>
        <v>1</v>
      </c>
      <c r="Z309">
        <f t="shared" ca="1" si="171"/>
        <v>9</v>
      </c>
      <c r="AA309" s="18" cm="1">
        <f t="array" aca="1" ref="AA309" ca="1">INDEX(Abilities[Element ID], $Z309)</f>
        <v>5</v>
      </c>
      <c r="AB309" s="18" cm="1">
        <f t="array" aca="1" ref="AB309" ca="1">INDEX(Abilities[Stamina Cost], $Z309)</f>
        <v>5</v>
      </c>
      <c r="AC309" s="18" cm="1">
        <f t="array" aca="1" ref="AC309" ca="1">INDEX(Abilities[Min Damage], $Z309)</f>
        <v>11</v>
      </c>
      <c r="AD309" s="18" cm="1">
        <f t="array" aca="1" ref="AD309" ca="1">INDEX(Abilities[Max Damage], $Z309)</f>
        <v>16</v>
      </c>
      <c r="AE309" s="14">
        <f t="shared" ca="1" si="172"/>
        <v>32.013957155108194</v>
      </c>
      <c r="AF309" t="str" cm="1">
        <f t="array" aca="1" ref="AF309" ca="1">INDEX(Abilities[Special Effect], Z309)</f>
        <v>Vampire</v>
      </c>
      <c r="AG309" t="b" cm="1">
        <f t="array" aca="1" ref="AG309" ca="1">RAND() &lt;INDEX(Abilities[Effect Chance], Z309)*O309/100</f>
        <v>1</v>
      </c>
      <c r="AH309" t="str">
        <f t="shared" ca="1" si="173"/>
        <v>Vampire</v>
      </c>
      <c r="AI309" s="14">
        <f t="shared" ca="1" si="174"/>
        <v>32.013957155108194</v>
      </c>
      <c r="AJ309" t="b">
        <f t="shared" ca="1" si="175"/>
        <v>0</v>
      </c>
      <c r="AK309" t="b">
        <f ca="1">AND(AJ309, H309=COUNTA(Parties[Player Party]))</f>
        <v>0</v>
      </c>
      <c r="AL309" s="14" cm="1">
        <f t="array" aca="1" ref="AL309" ca="1">INDEX(ElementMultiplier, BL309, P309)*100/N309</f>
        <v>0.88495575221238942</v>
      </c>
      <c r="AM309" s="14">
        <f t="shared" ca="1" si="162"/>
        <v>10</v>
      </c>
      <c r="AN309" s="18">
        <f t="shared" ca="1" si="165"/>
        <v>72.5</v>
      </c>
      <c r="AO309" s="18">
        <f t="shared" ca="1" si="176"/>
        <v>27</v>
      </c>
      <c r="AP309" s="18">
        <f t="shared" ca="1" si="177"/>
        <v>220</v>
      </c>
      <c r="AQ309" s="18">
        <f t="shared" ca="1" si="178"/>
        <v>102</v>
      </c>
      <c r="AR309" s="18">
        <f t="shared" ca="1" si="179"/>
        <v>110</v>
      </c>
      <c r="AS309">
        <f t="shared" ca="1" si="180"/>
        <v>2</v>
      </c>
      <c r="AT309" cm="1">
        <f t="array" aca="1" ref="AT309" ca="1">IF(AS309=AS308, AT308, INDEX(Parties[Opponent ID], AS309))</f>
        <v>1</v>
      </c>
      <c r="AU309" t="str" cm="1">
        <f t="array" aca="1" ref="AU309" ca="1">IF(AT309=AT308,AU308, INDEX(Monsters[Name], AT309))</f>
        <v>Gnives</v>
      </c>
      <c r="AV309" cm="1">
        <f t="array" aca="1" ref="AV309" ca="1">IF(AND($AS309=$AS308, $CD308=""), BY308, INDEX(Monsters[Health], $AT309))</f>
        <v>80</v>
      </c>
      <c r="AW309" cm="1">
        <f t="array" aca="1" ref="AW309" ca="1">IF(AND($AS309=$AS308, $CD308=""), BZ308, INDEX(Monsters[Stamina], $AT309))</f>
        <v>145</v>
      </c>
      <c r="AX309" s="18" cm="1">
        <f t="array" aca="1" ref="AX309" ca="1">IF(AND($AS309=$AS308, $CD308=""), CA308, INDEX(Monsters[Attack], $AT309))</f>
        <v>105</v>
      </c>
      <c r="AY309" s="18" cm="1">
        <f t="array" aca="1" ref="AY309" ca="1">IF(AND($AS309=$AS308, $CD308=""), CB308, INDEX(Monsters[Defense], $AT309))</f>
        <v>100</v>
      </c>
      <c r="AZ309" s="18" cm="1">
        <f t="array" aca="1" ref="AZ309" ca="1">IF(AND($AS309=$AS308, $CD308=""), CC308, INDEX(Monsters[Luck], $AT309))</f>
        <v>100</v>
      </c>
      <c r="BA309" cm="1">
        <f t="array" aca="1" ref="BA309" ca="1">IF(AT309=AT308, BA308, MATCH(INDEX(Monsters[Element], AT309), Elements, 0))</f>
        <v>1</v>
      </c>
      <c r="BB309" s="4" cm="1">
        <f t="array" aca="1" ref="BB309" ca="1">INDEX(Monsters[Chance to Use 2], AT309)</f>
        <v>0.65</v>
      </c>
      <c r="BC309" cm="1">
        <f t="array" aca="1" ref="BC309" ca="1">INDEX(Monsters[Ability 1 ID], AT309)</f>
        <v>18</v>
      </c>
      <c r="BD309" cm="1">
        <f t="array" aca="1" ref="BD309" ca="1">INDEX(Monsters[Ability 2 ID], AT309)</f>
        <v>2</v>
      </c>
      <c r="BE309" cm="1">
        <f t="array" aca="1" ref="BE309" ca="1">INDEX(Abilities[Stamina Cost], BC309)</f>
        <v>25</v>
      </c>
      <c r="BF309" cm="1">
        <f t="array" aca="1" ref="BF309" ca="1">INDEX(Abilities[Stamina Cost], BD309)</f>
        <v>3</v>
      </c>
      <c r="BG309">
        <f t="shared" ca="1" si="181"/>
        <v>2</v>
      </c>
      <c r="BH309">
        <f t="shared" ca="1" si="182"/>
        <v>3</v>
      </c>
      <c r="BI309">
        <f t="shared" ca="1" si="183"/>
        <v>25</v>
      </c>
      <c r="BJ309">
        <f t="shared" ca="1" si="184"/>
        <v>2</v>
      </c>
      <c r="BK309">
        <f t="shared" ca="1" si="185"/>
        <v>2</v>
      </c>
      <c r="BL309" s="18" cm="1">
        <f t="array" aca="1" ref="BL309" ca="1">INDEX(Abilities[Element ID], $BK309)</f>
        <v>1</v>
      </c>
      <c r="BM309" s="18" cm="1">
        <f t="array" aca="1" ref="BM309" ca="1">INDEX(Abilities[Stamina Cost], $BK309)</f>
        <v>3</v>
      </c>
      <c r="BN309" s="18" cm="1">
        <f t="array" aca="1" ref="BN309" ca="1">INDEX(Abilities[Min Damage], $BK309)</f>
        <v>8</v>
      </c>
      <c r="BO309" s="18" cm="1">
        <f t="array" aca="1" ref="BO309" ca="1">INDEX(Abilities[Max Damage], $BK309)</f>
        <v>13</v>
      </c>
      <c r="BP309" s="14">
        <f t="shared" ca="1" si="186"/>
        <v>10.262825768372482</v>
      </c>
      <c r="BQ309" t="str" cm="1">
        <f t="array" aca="1" ref="BQ309" ca="1">INDEX(Abilities[Special Effect], BK309)</f>
        <v>Sunder</v>
      </c>
      <c r="BR309" t="b" cm="1">
        <f t="array" aca="1" ref="BR309" ca="1">RAND() &lt;INDEX(Abilities[Effect Chance], BK309)*AZ309/100</f>
        <v>1</v>
      </c>
      <c r="BS309" t="str">
        <f t="shared" ca="1" si="187"/>
        <v>Sunder</v>
      </c>
      <c r="BT309" s="14">
        <f t="shared" ca="1" si="188"/>
        <v>10.262825768372482</v>
      </c>
      <c r="BU309" t="b">
        <f t="shared" ca="1" si="189"/>
        <v>0</v>
      </c>
      <c r="BV309" t="b">
        <f ca="1">AND(BU309, AS309=COUNTA(Parties[Opponent Party]))</f>
        <v>0</v>
      </c>
      <c r="BW309" s="14" cm="1">
        <f t="array" aca="1" ref="BW309" ca="1">INDEX(ElementMultiplier, AA309, BA309)*100/AY309</f>
        <v>1</v>
      </c>
      <c r="BX309" s="18">
        <f t="shared" ca="1" si="163"/>
        <v>32</v>
      </c>
      <c r="BY309" s="18">
        <f t="shared" ca="1" si="164"/>
        <v>48</v>
      </c>
      <c r="BZ309" s="18">
        <f t="shared" ca="1" si="190"/>
        <v>142</v>
      </c>
      <c r="CA309" s="18">
        <f t="shared" ca="1" si="191"/>
        <v>105</v>
      </c>
      <c r="CB309" s="18">
        <f t="shared" ca="1" si="192"/>
        <v>100</v>
      </c>
      <c r="CC309" s="18">
        <f t="shared" ca="1" si="193"/>
        <v>100</v>
      </c>
      <c r="CD309" t="str">
        <f t="shared" ca="1" si="194"/>
        <v/>
      </c>
    </row>
    <row r="310" spans="8:82" x14ac:dyDescent="0.25">
      <c r="H310">
        <f t="shared" ca="1" si="166"/>
        <v>1</v>
      </c>
      <c r="I310" cm="1">
        <f t="array" aca="1" ref="I310" ca="1">IF(H310=H309, I309, INDEX(Parties[Player ID], H310))</f>
        <v>5</v>
      </c>
      <c r="J310" t="str" cm="1">
        <f t="array" aca="1" ref="J310" ca="1">IF(I310=I309,J309, INDEX(Monsters[Name], I310))</f>
        <v>Gunome</v>
      </c>
      <c r="K310" cm="1">
        <f t="array" aca="1" ref="K310" ca="1">IF(AND($H310=$H309, CD309=""), AN309, INDEX(Monsters[Health], $I310))</f>
        <v>72.5</v>
      </c>
      <c r="L310" cm="1">
        <f t="array" aca="1" ref="L310" ca="1">IF(AND($H310=$H309, $CD309=""), AO309, INDEX(Monsters[Stamina], $I310))</f>
        <v>27</v>
      </c>
      <c r="M310" s="18" cm="1">
        <f t="array" aca="1" ref="M310" ca="1">IF(AND($H310=$H309, $CD309=""), AP309, INDEX(Monsters[Attack], $I310))</f>
        <v>220</v>
      </c>
      <c r="N310" s="18" cm="1">
        <f t="array" aca="1" ref="N310" ca="1">IF(AND($H310=$H309, $CD309=""), AQ309, INDEX(Monsters[Defense], $I310))</f>
        <v>102</v>
      </c>
      <c r="O310" s="18" cm="1">
        <f t="array" aca="1" ref="O310" ca="1">IF(AND($H310=$H309, $CD309=""), AR309, INDEX(Monsters[Luck], $I310))</f>
        <v>110</v>
      </c>
      <c r="P310" cm="1">
        <f t="array" aca="1" ref="P310" ca="1">IF(I310=I309, P309, MATCH(INDEX(Monsters[Element], I310), Elements, 0))</f>
        <v>5</v>
      </c>
      <c r="Q310" s="4" cm="1">
        <f t="array" aca="1" ref="Q310" ca="1">INDEX(Monsters[Chance to Use 2], I310)</f>
        <v>0.4</v>
      </c>
      <c r="R310" cm="1">
        <f t="array" aca="1" ref="R310" ca="1">INDEX(Monsters[Ability 1 ID], I310)</f>
        <v>9</v>
      </c>
      <c r="S310" cm="1">
        <f t="array" aca="1" ref="S310" ca="1">INDEX(Monsters[Ability 2 ID], I310)</f>
        <v>10</v>
      </c>
      <c r="T310" cm="1">
        <f t="array" aca="1" ref="T310" ca="1">INDEX(Abilities[Stamina Cost], R310)</f>
        <v>5</v>
      </c>
      <c r="U310" cm="1">
        <f t="array" aca="1" ref="U310" ca="1">INDEX(Abilities[Stamina Cost], S310)</f>
        <v>12</v>
      </c>
      <c r="V310">
        <f t="shared" ca="1" si="167"/>
        <v>1</v>
      </c>
      <c r="W310">
        <f t="shared" ca="1" si="168"/>
        <v>5</v>
      </c>
      <c r="X310">
        <f t="shared" ca="1" si="169"/>
        <v>12</v>
      </c>
      <c r="Y310">
        <f t="shared" ca="1" si="170"/>
        <v>2</v>
      </c>
      <c r="Z310">
        <f t="shared" ca="1" si="171"/>
        <v>10</v>
      </c>
      <c r="AA310" s="18" cm="1">
        <f t="array" aca="1" ref="AA310" ca="1">INDEX(Abilities[Element ID], $Z310)</f>
        <v>5</v>
      </c>
      <c r="AB310" s="18" cm="1">
        <f t="array" aca="1" ref="AB310" ca="1">INDEX(Abilities[Stamina Cost], $Z310)</f>
        <v>12</v>
      </c>
      <c r="AC310" s="18" cm="1">
        <f t="array" aca="1" ref="AC310" ca="1">INDEX(Abilities[Min Damage], $Z310)</f>
        <v>4</v>
      </c>
      <c r="AD310" s="18" cm="1">
        <f t="array" aca="1" ref="AD310" ca="1">INDEX(Abilities[Max Damage], $Z310)</f>
        <v>10</v>
      </c>
      <c r="AE310" s="14">
        <f t="shared" ca="1" si="172"/>
        <v>16.211363709206303</v>
      </c>
      <c r="AF310" t="str" cm="1">
        <f t="array" aca="1" ref="AF310" ca="1">INDEX(Abilities[Special Effect], Z310)</f>
        <v>Focus</v>
      </c>
      <c r="AG310" t="b" cm="1">
        <f t="array" aca="1" ref="AG310" ca="1">RAND() &lt;INDEX(Abilities[Effect Chance], Z310)*O310/100</f>
        <v>0</v>
      </c>
      <c r="AH310" t="str">
        <f t="shared" ca="1" si="173"/>
        <v/>
      </c>
      <c r="AI310" s="14">
        <f t="shared" ca="1" si="174"/>
        <v>16.211363709206303</v>
      </c>
      <c r="AJ310" t="b">
        <f t="shared" ca="1" si="175"/>
        <v>0</v>
      </c>
      <c r="AK310" t="b">
        <f ca="1">AND(AJ310, H310=COUNTA(Parties[Player Party]))</f>
        <v>0</v>
      </c>
      <c r="AL310" s="14" cm="1">
        <f t="array" aca="1" ref="AL310" ca="1">INDEX(ElementMultiplier, BL310, P310)*100/N310</f>
        <v>0.98039215686274506</v>
      </c>
      <c r="AM310" s="14">
        <f t="shared" ca="1" si="162"/>
        <v>12</v>
      </c>
      <c r="AN310" s="18">
        <f t="shared" ca="1" si="165"/>
        <v>60.5</v>
      </c>
      <c r="AO310" s="18">
        <f t="shared" ca="1" si="176"/>
        <v>15</v>
      </c>
      <c r="AP310" s="18">
        <f t="shared" ca="1" si="177"/>
        <v>220</v>
      </c>
      <c r="AQ310" s="18">
        <f t="shared" ca="1" si="178"/>
        <v>92</v>
      </c>
      <c r="AR310" s="18">
        <f t="shared" ca="1" si="179"/>
        <v>110</v>
      </c>
      <c r="AS310">
        <f t="shared" ca="1" si="180"/>
        <v>2</v>
      </c>
      <c r="AT310" cm="1">
        <f t="array" aca="1" ref="AT310" ca="1">IF(AS310=AS309, AT309, INDEX(Parties[Opponent ID], AS310))</f>
        <v>1</v>
      </c>
      <c r="AU310" t="str" cm="1">
        <f t="array" aca="1" ref="AU310" ca="1">IF(AT310=AT309,AU309, INDEX(Monsters[Name], AT310))</f>
        <v>Gnives</v>
      </c>
      <c r="AV310" cm="1">
        <f t="array" aca="1" ref="AV310" ca="1">IF(AND($AS310=$AS309, $CD309=""), BY309, INDEX(Monsters[Health], $AT310))</f>
        <v>48</v>
      </c>
      <c r="AW310" cm="1">
        <f t="array" aca="1" ref="AW310" ca="1">IF(AND($AS310=$AS309, $CD309=""), BZ309, INDEX(Monsters[Stamina], $AT310))</f>
        <v>142</v>
      </c>
      <c r="AX310" s="18" cm="1">
        <f t="array" aca="1" ref="AX310" ca="1">IF(AND($AS310=$AS309, $CD309=""), CA309, INDEX(Monsters[Attack], $AT310))</f>
        <v>105</v>
      </c>
      <c r="AY310" s="18" cm="1">
        <f t="array" aca="1" ref="AY310" ca="1">IF(AND($AS310=$AS309, $CD309=""), CB309, INDEX(Monsters[Defense], $AT310))</f>
        <v>100</v>
      </c>
      <c r="AZ310" s="18" cm="1">
        <f t="array" aca="1" ref="AZ310" ca="1">IF(AND($AS310=$AS309, $CD309=""), CC309, INDEX(Monsters[Luck], $AT310))</f>
        <v>100</v>
      </c>
      <c r="BA310" cm="1">
        <f t="array" aca="1" ref="BA310" ca="1">IF(AT310=AT309, BA309, MATCH(INDEX(Monsters[Element], AT310), Elements, 0))</f>
        <v>1</v>
      </c>
      <c r="BB310" s="4" cm="1">
        <f t="array" aca="1" ref="BB310" ca="1">INDEX(Monsters[Chance to Use 2], AT310)</f>
        <v>0.65</v>
      </c>
      <c r="BC310" cm="1">
        <f t="array" aca="1" ref="BC310" ca="1">INDEX(Monsters[Ability 1 ID], AT310)</f>
        <v>18</v>
      </c>
      <c r="BD310" cm="1">
        <f t="array" aca="1" ref="BD310" ca="1">INDEX(Monsters[Ability 2 ID], AT310)</f>
        <v>2</v>
      </c>
      <c r="BE310" cm="1">
        <f t="array" aca="1" ref="BE310" ca="1">INDEX(Abilities[Stamina Cost], BC310)</f>
        <v>25</v>
      </c>
      <c r="BF310" cm="1">
        <f t="array" aca="1" ref="BF310" ca="1">INDEX(Abilities[Stamina Cost], BD310)</f>
        <v>3</v>
      </c>
      <c r="BG310">
        <f t="shared" ca="1" si="181"/>
        <v>2</v>
      </c>
      <c r="BH310">
        <f t="shared" ca="1" si="182"/>
        <v>3</v>
      </c>
      <c r="BI310">
        <f t="shared" ca="1" si="183"/>
        <v>25</v>
      </c>
      <c r="BJ310">
        <f t="shared" ca="1" si="184"/>
        <v>2</v>
      </c>
      <c r="BK310">
        <f t="shared" ca="1" si="185"/>
        <v>2</v>
      </c>
      <c r="BL310" s="18" cm="1">
        <f t="array" aca="1" ref="BL310" ca="1">INDEX(Abilities[Element ID], $BK310)</f>
        <v>1</v>
      </c>
      <c r="BM310" s="18" cm="1">
        <f t="array" aca="1" ref="BM310" ca="1">INDEX(Abilities[Stamina Cost], $BK310)</f>
        <v>3</v>
      </c>
      <c r="BN310" s="18" cm="1">
        <f t="array" aca="1" ref="BN310" ca="1">INDEX(Abilities[Min Damage], $BK310)</f>
        <v>8</v>
      </c>
      <c r="BO310" s="18" cm="1">
        <f t="array" aca="1" ref="BO310" ca="1">INDEX(Abilities[Max Damage], $BK310)</f>
        <v>13</v>
      </c>
      <c r="BP310" s="14">
        <f t="shared" ca="1" si="186"/>
        <v>11.917853295807074</v>
      </c>
      <c r="BQ310" t="str" cm="1">
        <f t="array" aca="1" ref="BQ310" ca="1">INDEX(Abilities[Special Effect], BK310)</f>
        <v>Sunder</v>
      </c>
      <c r="BR310" t="b" cm="1">
        <f t="array" aca="1" ref="BR310" ca="1">RAND() &lt;INDEX(Abilities[Effect Chance], BK310)*AZ310/100</f>
        <v>1</v>
      </c>
      <c r="BS310" t="str">
        <f t="shared" ca="1" si="187"/>
        <v>Sunder</v>
      </c>
      <c r="BT310" s="14">
        <f t="shared" ca="1" si="188"/>
        <v>11.917853295807074</v>
      </c>
      <c r="BU310" t="b">
        <f t="shared" ca="1" si="189"/>
        <v>0</v>
      </c>
      <c r="BV310" t="b">
        <f ca="1">AND(BU310, AS310=COUNTA(Parties[Opponent Party]))</f>
        <v>0</v>
      </c>
      <c r="BW310" s="14" cm="1">
        <f t="array" aca="1" ref="BW310" ca="1">INDEX(ElementMultiplier, AA310, BA310)*100/AY310</f>
        <v>1</v>
      </c>
      <c r="BX310" s="18">
        <f t="shared" ca="1" si="163"/>
        <v>16</v>
      </c>
      <c r="BY310" s="18">
        <f t="shared" ca="1" si="164"/>
        <v>32</v>
      </c>
      <c r="BZ310" s="18">
        <f t="shared" ca="1" si="190"/>
        <v>139</v>
      </c>
      <c r="CA310" s="18">
        <f t="shared" ca="1" si="191"/>
        <v>105</v>
      </c>
      <c r="CB310" s="18">
        <f t="shared" ca="1" si="192"/>
        <v>100</v>
      </c>
      <c r="CC310" s="18">
        <f t="shared" ca="1" si="193"/>
        <v>100</v>
      </c>
      <c r="CD310" t="str">
        <f t="shared" ca="1" si="194"/>
        <v/>
      </c>
    </row>
    <row r="311" spans="8:82" x14ac:dyDescent="0.25">
      <c r="H311">
        <f t="shared" ca="1" si="166"/>
        <v>1</v>
      </c>
      <c r="I311" cm="1">
        <f t="array" aca="1" ref="I311" ca="1">IF(H311=H310, I310, INDEX(Parties[Player ID], H311))</f>
        <v>5</v>
      </c>
      <c r="J311" t="str" cm="1">
        <f t="array" aca="1" ref="J311" ca="1">IF(I311=I310,J310, INDEX(Monsters[Name], I311))</f>
        <v>Gunome</v>
      </c>
      <c r="K311" cm="1">
        <f t="array" aca="1" ref="K311" ca="1">IF(AND($H311=$H310, CD310=""), AN310, INDEX(Monsters[Health], $I311))</f>
        <v>60.5</v>
      </c>
      <c r="L311" cm="1">
        <f t="array" aca="1" ref="L311" ca="1">IF(AND($H311=$H310, $CD310=""), AO310, INDEX(Monsters[Stamina], $I311))</f>
        <v>15</v>
      </c>
      <c r="M311" s="18" cm="1">
        <f t="array" aca="1" ref="M311" ca="1">IF(AND($H311=$H310, $CD310=""), AP310, INDEX(Monsters[Attack], $I311))</f>
        <v>220</v>
      </c>
      <c r="N311" s="18" cm="1">
        <f t="array" aca="1" ref="N311" ca="1">IF(AND($H311=$H310, $CD310=""), AQ310, INDEX(Monsters[Defense], $I311))</f>
        <v>92</v>
      </c>
      <c r="O311" s="18" cm="1">
        <f t="array" aca="1" ref="O311" ca="1">IF(AND($H311=$H310, $CD310=""), AR310, INDEX(Monsters[Luck], $I311))</f>
        <v>110</v>
      </c>
      <c r="P311" cm="1">
        <f t="array" aca="1" ref="P311" ca="1">IF(I311=I310, P310, MATCH(INDEX(Monsters[Element], I311), Elements, 0))</f>
        <v>5</v>
      </c>
      <c r="Q311" s="4" cm="1">
        <f t="array" aca="1" ref="Q311" ca="1">INDEX(Monsters[Chance to Use 2], I311)</f>
        <v>0.4</v>
      </c>
      <c r="R311" cm="1">
        <f t="array" aca="1" ref="R311" ca="1">INDEX(Monsters[Ability 1 ID], I311)</f>
        <v>9</v>
      </c>
      <c r="S311" cm="1">
        <f t="array" aca="1" ref="S311" ca="1">INDEX(Monsters[Ability 2 ID], I311)</f>
        <v>10</v>
      </c>
      <c r="T311" cm="1">
        <f t="array" aca="1" ref="T311" ca="1">INDEX(Abilities[Stamina Cost], R311)</f>
        <v>5</v>
      </c>
      <c r="U311" cm="1">
        <f t="array" aca="1" ref="U311" ca="1">INDEX(Abilities[Stamina Cost], S311)</f>
        <v>12</v>
      </c>
      <c r="V311">
        <f t="shared" ca="1" si="167"/>
        <v>1</v>
      </c>
      <c r="W311">
        <f t="shared" ca="1" si="168"/>
        <v>5</v>
      </c>
      <c r="X311">
        <f t="shared" ca="1" si="169"/>
        <v>12</v>
      </c>
      <c r="Y311">
        <f t="shared" ca="1" si="170"/>
        <v>2</v>
      </c>
      <c r="Z311">
        <f t="shared" ca="1" si="171"/>
        <v>10</v>
      </c>
      <c r="AA311" s="18" cm="1">
        <f t="array" aca="1" ref="AA311" ca="1">INDEX(Abilities[Element ID], $Z311)</f>
        <v>5</v>
      </c>
      <c r="AB311" s="18" cm="1">
        <f t="array" aca="1" ref="AB311" ca="1">INDEX(Abilities[Stamina Cost], $Z311)</f>
        <v>12</v>
      </c>
      <c r="AC311" s="18" cm="1">
        <f t="array" aca="1" ref="AC311" ca="1">INDEX(Abilities[Min Damage], $Z311)</f>
        <v>4</v>
      </c>
      <c r="AD311" s="18" cm="1">
        <f t="array" aca="1" ref="AD311" ca="1">INDEX(Abilities[Max Damage], $Z311)</f>
        <v>10</v>
      </c>
      <c r="AE311" s="14">
        <f t="shared" ca="1" si="172"/>
        <v>15.302494347062082</v>
      </c>
      <c r="AF311" t="str" cm="1">
        <f t="array" aca="1" ref="AF311" ca="1">INDEX(Abilities[Special Effect], Z311)</f>
        <v>Focus</v>
      </c>
      <c r="AG311" t="b" cm="1">
        <f t="array" aca="1" ref="AG311" ca="1">RAND() &lt;INDEX(Abilities[Effect Chance], Z311)*O311/100</f>
        <v>0</v>
      </c>
      <c r="AH311" t="str">
        <f t="shared" ca="1" si="173"/>
        <v/>
      </c>
      <c r="AI311" s="14">
        <f t="shared" ca="1" si="174"/>
        <v>15.302494347062082</v>
      </c>
      <c r="AJ311" t="b">
        <f t="shared" ca="1" si="175"/>
        <v>1</v>
      </c>
      <c r="AK311" t="b">
        <f ca="1">AND(AJ311, H311=COUNTA(Parties[Player Party]))</f>
        <v>0</v>
      </c>
      <c r="AL311" s="14" cm="1">
        <f t="array" aca="1" ref="AL311" ca="1">INDEX(ElementMultiplier, BL311, P311)*100/N311</f>
        <v>1.0869565217391304</v>
      </c>
      <c r="AM311" s="14">
        <f t="shared" ca="1" si="162"/>
        <v>36</v>
      </c>
      <c r="AN311" s="18">
        <f t="shared" ca="1" si="165"/>
        <v>24.5</v>
      </c>
      <c r="AO311" s="18">
        <f t="shared" ca="1" si="176"/>
        <v>3</v>
      </c>
      <c r="AP311" s="18">
        <f t="shared" ca="1" si="177"/>
        <v>220</v>
      </c>
      <c r="AQ311" s="18">
        <f t="shared" ca="1" si="178"/>
        <v>92</v>
      </c>
      <c r="AR311" s="18">
        <f t="shared" ca="1" si="179"/>
        <v>99</v>
      </c>
      <c r="AS311">
        <f t="shared" ca="1" si="180"/>
        <v>2</v>
      </c>
      <c r="AT311" cm="1">
        <f t="array" aca="1" ref="AT311" ca="1">IF(AS311=AS310, AT310, INDEX(Parties[Opponent ID], AS311))</f>
        <v>1</v>
      </c>
      <c r="AU311" t="str" cm="1">
        <f t="array" aca="1" ref="AU311" ca="1">IF(AT311=AT310,AU310, INDEX(Monsters[Name], AT311))</f>
        <v>Gnives</v>
      </c>
      <c r="AV311" cm="1">
        <f t="array" aca="1" ref="AV311" ca="1">IF(AND($AS311=$AS310, $CD310=""), BY310, INDEX(Monsters[Health], $AT311))</f>
        <v>32</v>
      </c>
      <c r="AW311" cm="1">
        <f t="array" aca="1" ref="AW311" ca="1">IF(AND($AS311=$AS310, $CD310=""), BZ310, INDEX(Monsters[Stamina], $AT311))</f>
        <v>139</v>
      </c>
      <c r="AX311" s="18" cm="1">
        <f t="array" aca="1" ref="AX311" ca="1">IF(AND($AS311=$AS310, $CD310=""), CA310, INDEX(Monsters[Attack], $AT311))</f>
        <v>105</v>
      </c>
      <c r="AY311" s="18" cm="1">
        <f t="array" aca="1" ref="AY311" ca="1">IF(AND($AS311=$AS310, $CD310=""), CB310, INDEX(Monsters[Defense], $AT311))</f>
        <v>100</v>
      </c>
      <c r="AZ311" s="18" cm="1">
        <f t="array" aca="1" ref="AZ311" ca="1">IF(AND($AS311=$AS310, $CD310=""), CC310, INDEX(Monsters[Luck], $AT311))</f>
        <v>100</v>
      </c>
      <c r="BA311" cm="1">
        <f t="array" aca="1" ref="BA311" ca="1">IF(AT311=AT310, BA310, MATCH(INDEX(Monsters[Element], AT311), Elements, 0))</f>
        <v>1</v>
      </c>
      <c r="BB311" s="4" cm="1">
        <f t="array" aca="1" ref="BB311" ca="1">INDEX(Monsters[Chance to Use 2], AT311)</f>
        <v>0.65</v>
      </c>
      <c r="BC311" cm="1">
        <f t="array" aca="1" ref="BC311" ca="1">INDEX(Monsters[Ability 1 ID], AT311)</f>
        <v>18</v>
      </c>
      <c r="BD311" cm="1">
        <f t="array" aca="1" ref="BD311" ca="1">INDEX(Monsters[Ability 2 ID], AT311)</f>
        <v>2</v>
      </c>
      <c r="BE311" cm="1">
        <f t="array" aca="1" ref="BE311" ca="1">INDEX(Abilities[Stamina Cost], BC311)</f>
        <v>25</v>
      </c>
      <c r="BF311" cm="1">
        <f t="array" aca="1" ref="BF311" ca="1">INDEX(Abilities[Stamina Cost], BD311)</f>
        <v>3</v>
      </c>
      <c r="BG311">
        <f t="shared" ca="1" si="181"/>
        <v>2</v>
      </c>
      <c r="BH311">
        <f t="shared" ca="1" si="182"/>
        <v>3</v>
      </c>
      <c r="BI311">
        <f t="shared" ca="1" si="183"/>
        <v>25</v>
      </c>
      <c r="BJ311">
        <f t="shared" ca="1" si="184"/>
        <v>1</v>
      </c>
      <c r="BK311">
        <f t="shared" ca="1" si="185"/>
        <v>18</v>
      </c>
      <c r="BL311" s="18" cm="1">
        <f t="array" aca="1" ref="BL311" ca="1">INDEX(Abilities[Element ID], $BK311)</f>
        <v>1</v>
      </c>
      <c r="BM311" s="18" cm="1">
        <f t="array" aca="1" ref="BM311" ca="1">INDEX(Abilities[Stamina Cost], $BK311)</f>
        <v>25</v>
      </c>
      <c r="BN311" s="18" cm="1">
        <f t="array" aca="1" ref="BN311" ca="1">INDEX(Abilities[Min Damage], $BK311)</f>
        <v>22</v>
      </c>
      <c r="BO311" s="18" cm="1">
        <f t="array" aca="1" ref="BO311" ca="1">INDEX(Abilities[Max Damage], $BK311)</f>
        <v>36</v>
      </c>
      <c r="BP311" s="14">
        <f t="shared" ca="1" si="186"/>
        <v>35.721095674190153</v>
      </c>
      <c r="BQ311" t="str" cm="1">
        <f t="array" aca="1" ref="BQ311" ca="1">INDEX(Abilities[Special Effect], BK311)</f>
        <v>Unlucky</v>
      </c>
      <c r="BR311" t="b" cm="1">
        <f t="array" aca="1" ref="BR311" ca="1">RAND() &lt;INDEX(Abilities[Effect Chance], BK311)*AZ311/100</f>
        <v>1</v>
      </c>
      <c r="BS311" t="str">
        <f t="shared" ca="1" si="187"/>
        <v>Unlucky</v>
      </c>
      <c r="BT311" s="14">
        <f t="shared" ca="1" si="188"/>
        <v>35.721095674190153</v>
      </c>
      <c r="BU311" t="b">
        <f t="shared" ca="1" si="189"/>
        <v>0</v>
      </c>
      <c r="BV311" t="b">
        <f ca="1">AND(BU311, AS311=COUNTA(Parties[Opponent Party]))</f>
        <v>0</v>
      </c>
      <c r="BW311" s="14" cm="1">
        <f t="array" aca="1" ref="BW311" ca="1">INDEX(ElementMultiplier, AA311, BA311)*100/AY311</f>
        <v>1</v>
      </c>
      <c r="BX311" s="18">
        <f t="shared" ca="1" si="163"/>
        <v>15</v>
      </c>
      <c r="BY311" s="18">
        <f t="shared" ca="1" si="164"/>
        <v>17</v>
      </c>
      <c r="BZ311" s="18">
        <f t="shared" ca="1" si="190"/>
        <v>114</v>
      </c>
      <c r="CA311" s="18">
        <f t="shared" ca="1" si="191"/>
        <v>105</v>
      </c>
      <c r="CB311" s="18">
        <f t="shared" ca="1" si="192"/>
        <v>100</v>
      </c>
      <c r="CC311" s="18">
        <f t="shared" ca="1" si="193"/>
        <v>100</v>
      </c>
      <c r="CD311" t="str">
        <f t="shared" ca="1" si="194"/>
        <v/>
      </c>
    </row>
    <row r="312" spans="8:82" x14ac:dyDescent="0.25">
      <c r="H312">
        <f t="shared" ca="1" si="166"/>
        <v>2</v>
      </c>
      <c r="I312" cm="1">
        <f t="array" aca="1" ref="I312" ca="1">IF(H312=H311, I311, INDEX(Parties[Player ID], H312))</f>
        <v>8</v>
      </c>
      <c r="J312" t="str" cm="1">
        <f t="array" aca="1" ref="J312" ca="1">IF(I312=I311,J311, INDEX(Monsters[Name], I312))</f>
        <v>EFUP Gnome (Extrodinary Fantasical Ultra Pretty Gnome)</v>
      </c>
      <c r="K312" cm="1">
        <f t="array" aca="1" ref="K312" ca="1">IF(AND($H312=$H311, CD311=""), AN311, INDEX(Monsters[Health], $I312))</f>
        <v>110</v>
      </c>
      <c r="L312" cm="1">
        <f t="array" aca="1" ref="L312" ca="1">IF(AND($H312=$H311, $CD311=""), AO311, INDEX(Monsters[Stamina], $I312))</f>
        <v>200</v>
      </c>
      <c r="M312" s="18" cm="1">
        <f t="array" aca="1" ref="M312" ca="1">IF(AND($H312=$H311, $CD311=""), AP311, INDEX(Monsters[Attack], $I312))</f>
        <v>80</v>
      </c>
      <c r="N312" s="18" cm="1">
        <f t="array" aca="1" ref="N312" ca="1">IF(AND($H312=$H311, $CD311=""), AQ311, INDEX(Monsters[Defense], $I312))</f>
        <v>95</v>
      </c>
      <c r="O312" s="18" cm="1">
        <f t="array" aca="1" ref="O312" ca="1">IF(AND($H312=$H311, $CD311=""), AR311, INDEX(Monsters[Luck], $I312))</f>
        <v>100</v>
      </c>
      <c r="P312" cm="1">
        <f t="array" aca="1" ref="P312" ca="1">IF(I312=I311, P311, MATCH(INDEX(Monsters[Element], I312), Elements, 0))</f>
        <v>2</v>
      </c>
      <c r="Q312" s="4" cm="1">
        <f t="array" aca="1" ref="Q312" ca="1">INDEX(Monsters[Chance to Use 2], I312)</f>
        <v>0.8</v>
      </c>
      <c r="R312" cm="1">
        <f t="array" aca="1" ref="R312" ca="1">INDEX(Monsters[Ability 1 ID], I312)</f>
        <v>14</v>
      </c>
      <c r="S312" cm="1">
        <f t="array" aca="1" ref="S312" ca="1">INDEX(Monsters[Ability 2 ID], I312)</f>
        <v>11</v>
      </c>
      <c r="T312" cm="1">
        <f t="array" aca="1" ref="T312" ca="1">INDEX(Abilities[Stamina Cost], R312)</f>
        <v>20</v>
      </c>
      <c r="U312" cm="1">
        <f t="array" aca="1" ref="U312" ca="1">INDEX(Abilities[Stamina Cost], S312)</f>
        <v>10</v>
      </c>
      <c r="V312">
        <f t="shared" ca="1" si="167"/>
        <v>2</v>
      </c>
      <c r="W312">
        <f t="shared" ca="1" si="168"/>
        <v>10</v>
      </c>
      <c r="X312">
        <f t="shared" ca="1" si="169"/>
        <v>20</v>
      </c>
      <c r="Y312">
        <f t="shared" ca="1" si="170"/>
        <v>2</v>
      </c>
      <c r="Z312">
        <f t="shared" ca="1" si="171"/>
        <v>11</v>
      </c>
      <c r="AA312" s="18" cm="1">
        <f t="array" aca="1" ref="AA312" ca="1">INDEX(Abilities[Element ID], $Z312)</f>
        <v>2</v>
      </c>
      <c r="AB312" s="18" cm="1">
        <f t="array" aca="1" ref="AB312" ca="1">INDEX(Abilities[Stamina Cost], $Z312)</f>
        <v>10</v>
      </c>
      <c r="AC312" s="18" cm="1">
        <f t="array" aca="1" ref="AC312" ca="1">INDEX(Abilities[Min Damage], $Z312)</f>
        <v>10</v>
      </c>
      <c r="AD312" s="18" cm="1">
        <f t="array" aca="1" ref="AD312" ca="1">INDEX(Abilities[Max Damage], $Z312)</f>
        <v>22</v>
      </c>
      <c r="AE312" s="14">
        <f t="shared" ca="1" si="172"/>
        <v>15.438354926586157</v>
      </c>
      <c r="AF312" t="str" cm="1">
        <f t="array" aca="1" ref="AF312" ca="1">INDEX(Abilities[Special Effect], Z312)</f>
        <v>Vampire</v>
      </c>
      <c r="AG312" t="b" cm="1">
        <f t="array" aca="1" ref="AG312" ca="1">RAND() &lt;INDEX(Abilities[Effect Chance], Z312)*O312/100</f>
        <v>1</v>
      </c>
      <c r="AH312" t="str">
        <f t="shared" ca="1" si="173"/>
        <v>Vampire</v>
      </c>
      <c r="AI312" s="14">
        <f t="shared" ca="1" si="174"/>
        <v>15.438354926586157</v>
      </c>
      <c r="AJ312" t="b">
        <f t="shared" ca="1" si="175"/>
        <v>0</v>
      </c>
      <c r="AK312" t="b">
        <f ca="1">AND(AJ312, H312=COUNTA(Parties[Player Party]))</f>
        <v>0</v>
      </c>
      <c r="AL312" s="14" cm="1">
        <f t="array" aca="1" ref="AL312" ca="1">INDEX(ElementMultiplier, BL312, P312)*100/N312</f>
        <v>1.0526315789473684</v>
      </c>
      <c r="AM312" s="14">
        <f t="shared" ca="1" si="162"/>
        <v>26</v>
      </c>
      <c r="AN312" s="18">
        <f t="shared" ca="1" si="165"/>
        <v>91.5</v>
      </c>
      <c r="AO312" s="18">
        <f t="shared" ca="1" si="176"/>
        <v>190</v>
      </c>
      <c r="AP312" s="18">
        <f t="shared" ca="1" si="177"/>
        <v>80</v>
      </c>
      <c r="AQ312" s="18">
        <f t="shared" ca="1" si="178"/>
        <v>95</v>
      </c>
      <c r="AR312" s="18">
        <f t="shared" ca="1" si="179"/>
        <v>90</v>
      </c>
      <c r="AS312">
        <f t="shared" ca="1" si="180"/>
        <v>2</v>
      </c>
      <c r="AT312" cm="1">
        <f t="array" aca="1" ref="AT312" ca="1">IF(AS312=AS311, AT311, INDEX(Parties[Opponent ID], AS312))</f>
        <v>1</v>
      </c>
      <c r="AU312" t="str" cm="1">
        <f t="array" aca="1" ref="AU312" ca="1">IF(AT312=AT311,AU311, INDEX(Monsters[Name], AT312))</f>
        <v>Gnives</v>
      </c>
      <c r="AV312" cm="1">
        <f t="array" aca="1" ref="AV312" ca="1">IF(AND($AS312=$AS311, $CD311=""), BY311, INDEX(Monsters[Health], $AT312))</f>
        <v>17</v>
      </c>
      <c r="AW312" cm="1">
        <f t="array" aca="1" ref="AW312" ca="1">IF(AND($AS312=$AS311, $CD311=""), BZ311, INDEX(Monsters[Stamina], $AT312))</f>
        <v>114</v>
      </c>
      <c r="AX312" s="18" cm="1">
        <f t="array" aca="1" ref="AX312" ca="1">IF(AND($AS312=$AS311, $CD311=""), CA311, INDEX(Monsters[Attack], $AT312))</f>
        <v>105</v>
      </c>
      <c r="AY312" s="18" cm="1">
        <f t="array" aca="1" ref="AY312" ca="1">IF(AND($AS312=$AS311, $CD311=""), CB311, INDEX(Monsters[Defense], $AT312))</f>
        <v>100</v>
      </c>
      <c r="AZ312" s="18" cm="1">
        <f t="array" aca="1" ref="AZ312" ca="1">IF(AND($AS312=$AS311, $CD311=""), CC311, INDEX(Monsters[Luck], $AT312))</f>
        <v>100</v>
      </c>
      <c r="BA312" cm="1">
        <f t="array" aca="1" ref="BA312" ca="1">IF(AT312=AT311, BA311, MATCH(INDEX(Monsters[Element], AT312), Elements, 0))</f>
        <v>1</v>
      </c>
      <c r="BB312" s="4" cm="1">
        <f t="array" aca="1" ref="BB312" ca="1">INDEX(Monsters[Chance to Use 2], AT312)</f>
        <v>0.65</v>
      </c>
      <c r="BC312" cm="1">
        <f t="array" aca="1" ref="BC312" ca="1">INDEX(Monsters[Ability 1 ID], AT312)</f>
        <v>18</v>
      </c>
      <c r="BD312" cm="1">
        <f t="array" aca="1" ref="BD312" ca="1">INDEX(Monsters[Ability 2 ID], AT312)</f>
        <v>2</v>
      </c>
      <c r="BE312" cm="1">
        <f t="array" aca="1" ref="BE312" ca="1">INDEX(Abilities[Stamina Cost], BC312)</f>
        <v>25</v>
      </c>
      <c r="BF312" cm="1">
        <f t="array" aca="1" ref="BF312" ca="1">INDEX(Abilities[Stamina Cost], BD312)</f>
        <v>3</v>
      </c>
      <c r="BG312">
        <f t="shared" ca="1" si="181"/>
        <v>2</v>
      </c>
      <c r="BH312">
        <f t="shared" ca="1" si="182"/>
        <v>3</v>
      </c>
      <c r="BI312">
        <f t="shared" ca="1" si="183"/>
        <v>25</v>
      </c>
      <c r="BJ312">
        <f t="shared" ca="1" si="184"/>
        <v>1</v>
      </c>
      <c r="BK312">
        <f t="shared" ca="1" si="185"/>
        <v>18</v>
      </c>
      <c r="BL312" s="18" cm="1">
        <f t="array" aca="1" ref="BL312" ca="1">INDEX(Abilities[Element ID], $BK312)</f>
        <v>1</v>
      </c>
      <c r="BM312" s="18" cm="1">
        <f t="array" aca="1" ref="BM312" ca="1">INDEX(Abilities[Stamina Cost], $BK312)</f>
        <v>25</v>
      </c>
      <c r="BN312" s="18" cm="1">
        <f t="array" aca="1" ref="BN312" ca="1">INDEX(Abilities[Min Damage], $BK312)</f>
        <v>22</v>
      </c>
      <c r="BO312" s="18" cm="1">
        <f t="array" aca="1" ref="BO312" ca="1">INDEX(Abilities[Max Damage], $BK312)</f>
        <v>36</v>
      </c>
      <c r="BP312" s="14">
        <f t="shared" ca="1" si="186"/>
        <v>26.203447331971578</v>
      </c>
      <c r="BQ312" t="str" cm="1">
        <f t="array" aca="1" ref="BQ312" ca="1">INDEX(Abilities[Special Effect], BK312)</f>
        <v>Unlucky</v>
      </c>
      <c r="BR312" t="b" cm="1">
        <f t="array" aca="1" ref="BR312" ca="1">RAND() &lt;INDEX(Abilities[Effect Chance], BK312)*AZ312/100</f>
        <v>1</v>
      </c>
      <c r="BS312" t="str">
        <f t="shared" ca="1" si="187"/>
        <v>Unlucky</v>
      </c>
      <c r="BT312" s="14">
        <f t="shared" ca="1" si="188"/>
        <v>26.203447331971578</v>
      </c>
      <c r="BU312" t="b">
        <f t="shared" ca="1" si="189"/>
        <v>0</v>
      </c>
      <c r="BV312" t="b">
        <f ca="1">AND(BU312, AS312=COUNTA(Parties[Opponent Party]))</f>
        <v>0</v>
      </c>
      <c r="BW312" s="14" cm="1">
        <f t="array" aca="1" ref="BW312" ca="1">INDEX(ElementMultiplier, AA312, BA312)*100/AY312</f>
        <v>1</v>
      </c>
      <c r="BX312" s="18">
        <f t="shared" ca="1" si="163"/>
        <v>15</v>
      </c>
      <c r="BY312" s="18">
        <f t="shared" ca="1" si="164"/>
        <v>2</v>
      </c>
      <c r="BZ312" s="18">
        <f t="shared" ca="1" si="190"/>
        <v>89</v>
      </c>
      <c r="CA312" s="18">
        <f t="shared" ca="1" si="191"/>
        <v>105</v>
      </c>
      <c r="CB312" s="18">
        <f t="shared" ca="1" si="192"/>
        <v>100</v>
      </c>
      <c r="CC312" s="18">
        <f t="shared" ca="1" si="193"/>
        <v>100</v>
      </c>
      <c r="CD312" t="str">
        <f t="shared" ca="1" si="194"/>
        <v/>
      </c>
    </row>
    <row r="313" spans="8:82" x14ac:dyDescent="0.25">
      <c r="H313">
        <f t="shared" ca="1" si="166"/>
        <v>2</v>
      </c>
      <c r="I313" cm="1">
        <f t="array" aca="1" ref="I313" ca="1">IF(H313=H312, I312, INDEX(Parties[Player ID], H313))</f>
        <v>8</v>
      </c>
      <c r="J313" t="str" cm="1">
        <f t="array" aca="1" ref="J313" ca="1">IF(I313=I312,J312, INDEX(Monsters[Name], I313))</f>
        <v>EFUP Gnome (Extrodinary Fantasical Ultra Pretty Gnome)</v>
      </c>
      <c r="K313" cm="1">
        <f t="array" aca="1" ref="K313" ca="1">IF(AND($H313=$H312, CD312=""), AN312, INDEX(Monsters[Health], $I313))</f>
        <v>91.5</v>
      </c>
      <c r="L313" cm="1">
        <f t="array" aca="1" ref="L313" ca="1">IF(AND($H313=$H312, $CD312=""), AO312, INDEX(Monsters[Stamina], $I313))</f>
        <v>190</v>
      </c>
      <c r="M313" s="18" cm="1">
        <f t="array" aca="1" ref="M313" ca="1">IF(AND($H313=$H312, $CD312=""), AP312, INDEX(Monsters[Attack], $I313))</f>
        <v>80</v>
      </c>
      <c r="N313" s="18" cm="1">
        <f t="array" aca="1" ref="N313" ca="1">IF(AND($H313=$H312, $CD312=""), AQ312, INDEX(Monsters[Defense], $I313))</f>
        <v>95</v>
      </c>
      <c r="O313" s="18" cm="1">
        <f t="array" aca="1" ref="O313" ca="1">IF(AND($H313=$H312, $CD312=""), AR312, INDEX(Monsters[Luck], $I313))</f>
        <v>90</v>
      </c>
      <c r="P313" cm="1">
        <f t="array" aca="1" ref="P313" ca="1">IF(I313=I312, P312, MATCH(INDEX(Monsters[Element], I313), Elements, 0))</f>
        <v>2</v>
      </c>
      <c r="Q313" s="4" cm="1">
        <f t="array" aca="1" ref="Q313" ca="1">INDEX(Monsters[Chance to Use 2], I313)</f>
        <v>0.8</v>
      </c>
      <c r="R313" cm="1">
        <f t="array" aca="1" ref="R313" ca="1">INDEX(Monsters[Ability 1 ID], I313)</f>
        <v>14</v>
      </c>
      <c r="S313" cm="1">
        <f t="array" aca="1" ref="S313" ca="1">INDEX(Monsters[Ability 2 ID], I313)</f>
        <v>11</v>
      </c>
      <c r="T313" cm="1">
        <f t="array" aca="1" ref="T313" ca="1">INDEX(Abilities[Stamina Cost], R313)</f>
        <v>20</v>
      </c>
      <c r="U313" cm="1">
        <f t="array" aca="1" ref="U313" ca="1">INDEX(Abilities[Stamina Cost], S313)</f>
        <v>10</v>
      </c>
      <c r="V313">
        <f t="shared" ca="1" si="167"/>
        <v>2</v>
      </c>
      <c r="W313">
        <f t="shared" ca="1" si="168"/>
        <v>10</v>
      </c>
      <c r="X313">
        <f t="shared" ca="1" si="169"/>
        <v>20</v>
      </c>
      <c r="Y313">
        <f t="shared" ca="1" si="170"/>
        <v>1</v>
      </c>
      <c r="Z313">
        <f t="shared" ca="1" si="171"/>
        <v>14</v>
      </c>
      <c r="AA313" s="18" cm="1">
        <f t="array" aca="1" ref="AA313" ca="1">INDEX(Abilities[Element ID], $Z313)</f>
        <v>2</v>
      </c>
      <c r="AB313" s="18" cm="1">
        <f t="array" aca="1" ref="AB313" ca="1">INDEX(Abilities[Stamina Cost], $Z313)</f>
        <v>20</v>
      </c>
      <c r="AC313" s="18" cm="1">
        <f t="array" aca="1" ref="AC313" ca="1">INDEX(Abilities[Min Damage], $Z313)</f>
        <v>10</v>
      </c>
      <c r="AD313" s="18" cm="1">
        <f t="array" aca="1" ref="AD313" ca="1">INDEX(Abilities[Max Damage], $Z313)</f>
        <v>25</v>
      </c>
      <c r="AE313" s="14">
        <f t="shared" ca="1" si="172"/>
        <v>13.620450493924912</v>
      </c>
      <c r="AF313" t="str" cm="1">
        <f t="array" aca="1" ref="AF313" ca="1">INDEX(Abilities[Special Effect], Z313)</f>
        <v>Fortify</v>
      </c>
      <c r="AG313" t="b" cm="1">
        <f t="array" aca="1" ref="AG313" ca="1">RAND() &lt;INDEX(Abilities[Effect Chance], Z313)*O313/100</f>
        <v>1</v>
      </c>
      <c r="AH313" t="str">
        <f t="shared" ca="1" si="173"/>
        <v>Fortify</v>
      </c>
      <c r="AI313" s="14">
        <f t="shared" ca="1" si="174"/>
        <v>13.620450493924912</v>
      </c>
      <c r="AJ313" t="b">
        <f t="shared" ca="1" si="175"/>
        <v>0</v>
      </c>
      <c r="AK313" t="b">
        <f ca="1">AND(AJ313, H313=COUNTA(Parties[Player Party]))</f>
        <v>0</v>
      </c>
      <c r="AL313" s="14" cm="1">
        <f t="array" aca="1" ref="AL313" ca="1">INDEX(ElementMultiplier, BL313, P313)*100/N313</f>
        <v>1.0526315789473684</v>
      </c>
      <c r="AM313" s="14">
        <f t="shared" ca="1" si="162"/>
        <v>11</v>
      </c>
      <c r="AN313" s="18">
        <f t="shared" ca="1" si="165"/>
        <v>80.5</v>
      </c>
      <c r="AO313" s="18">
        <f t="shared" ca="1" si="176"/>
        <v>170</v>
      </c>
      <c r="AP313" s="18">
        <f t="shared" ca="1" si="177"/>
        <v>80</v>
      </c>
      <c r="AQ313" s="18">
        <f t="shared" ca="1" si="178"/>
        <v>105</v>
      </c>
      <c r="AR313" s="18">
        <f t="shared" ca="1" si="179"/>
        <v>90</v>
      </c>
      <c r="AS313">
        <f t="shared" ca="1" si="180"/>
        <v>2</v>
      </c>
      <c r="AT313" cm="1">
        <f t="array" aca="1" ref="AT313" ca="1">IF(AS313=AS312, AT312, INDEX(Parties[Opponent ID], AS313))</f>
        <v>1</v>
      </c>
      <c r="AU313" t="str" cm="1">
        <f t="array" aca="1" ref="AU313" ca="1">IF(AT313=AT312,AU312, INDEX(Monsters[Name], AT313))</f>
        <v>Gnives</v>
      </c>
      <c r="AV313" cm="1">
        <f t="array" aca="1" ref="AV313" ca="1">IF(AND($AS313=$AS312, $CD312=""), BY312, INDEX(Monsters[Health], $AT313))</f>
        <v>2</v>
      </c>
      <c r="AW313" cm="1">
        <f t="array" aca="1" ref="AW313" ca="1">IF(AND($AS313=$AS312, $CD312=""), BZ312, INDEX(Monsters[Stamina], $AT313))</f>
        <v>89</v>
      </c>
      <c r="AX313" s="18" cm="1">
        <f t="array" aca="1" ref="AX313" ca="1">IF(AND($AS313=$AS312, $CD312=""), CA312, INDEX(Monsters[Attack], $AT313))</f>
        <v>105</v>
      </c>
      <c r="AY313" s="18" cm="1">
        <f t="array" aca="1" ref="AY313" ca="1">IF(AND($AS313=$AS312, $CD312=""), CB312, INDEX(Monsters[Defense], $AT313))</f>
        <v>100</v>
      </c>
      <c r="AZ313" s="18" cm="1">
        <f t="array" aca="1" ref="AZ313" ca="1">IF(AND($AS313=$AS312, $CD312=""), CC312, INDEX(Monsters[Luck], $AT313))</f>
        <v>100</v>
      </c>
      <c r="BA313" cm="1">
        <f t="array" aca="1" ref="BA313" ca="1">IF(AT313=AT312, BA312, MATCH(INDEX(Monsters[Element], AT313), Elements, 0))</f>
        <v>1</v>
      </c>
      <c r="BB313" s="4" cm="1">
        <f t="array" aca="1" ref="BB313" ca="1">INDEX(Monsters[Chance to Use 2], AT313)</f>
        <v>0.65</v>
      </c>
      <c r="BC313" cm="1">
        <f t="array" aca="1" ref="BC313" ca="1">INDEX(Monsters[Ability 1 ID], AT313)</f>
        <v>18</v>
      </c>
      <c r="BD313" cm="1">
        <f t="array" aca="1" ref="BD313" ca="1">INDEX(Monsters[Ability 2 ID], AT313)</f>
        <v>2</v>
      </c>
      <c r="BE313" cm="1">
        <f t="array" aca="1" ref="BE313" ca="1">INDEX(Abilities[Stamina Cost], BC313)</f>
        <v>25</v>
      </c>
      <c r="BF313" cm="1">
        <f t="array" aca="1" ref="BF313" ca="1">INDEX(Abilities[Stamina Cost], BD313)</f>
        <v>3</v>
      </c>
      <c r="BG313">
        <f t="shared" ca="1" si="181"/>
        <v>2</v>
      </c>
      <c r="BH313">
        <f t="shared" ca="1" si="182"/>
        <v>3</v>
      </c>
      <c r="BI313">
        <f t="shared" ca="1" si="183"/>
        <v>25</v>
      </c>
      <c r="BJ313">
        <f t="shared" ca="1" si="184"/>
        <v>2</v>
      </c>
      <c r="BK313">
        <f t="shared" ca="1" si="185"/>
        <v>2</v>
      </c>
      <c r="BL313" s="18" cm="1">
        <f t="array" aca="1" ref="BL313" ca="1">INDEX(Abilities[Element ID], $BK313)</f>
        <v>1</v>
      </c>
      <c r="BM313" s="18" cm="1">
        <f t="array" aca="1" ref="BM313" ca="1">INDEX(Abilities[Stamina Cost], $BK313)</f>
        <v>3</v>
      </c>
      <c r="BN313" s="18" cm="1">
        <f t="array" aca="1" ref="BN313" ca="1">INDEX(Abilities[Min Damage], $BK313)</f>
        <v>8</v>
      </c>
      <c r="BO313" s="18" cm="1">
        <f t="array" aca="1" ref="BO313" ca="1">INDEX(Abilities[Max Damage], $BK313)</f>
        <v>13</v>
      </c>
      <c r="BP313" s="14">
        <f t="shared" ca="1" si="186"/>
        <v>10.618652816000843</v>
      </c>
      <c r="BQ313" t="str" cm="1">
        <f t="array" aca="1" ref="BQ313" ca="1">INDEX(Abilities[Special Effect], BK313)</f>
        <v>Sunder</v>
      </c>
      <c r="BR313" t="b" cm="1">
        <f t="array" aca="1" ref="BR313" ca="1">RAND() &lt;INDEX(Abilities[Effect Chance], BK313)*AZ313/100</f>
        <v>0</v>
      </c>
      <c r="BS313" t="str">
        <f t="shared" ca="1" si="187"/>
        <v/>
      </c>
      <c r="BT313" s="14">
        <f t="shared" ca="1" si="188"/>
        <v>10.618652816000843</v>
      </c>
      <c r="BU313" t="b">
        <f t="shared" ca="1" si="189"/>
        <v>1</v>
      </c>
      <c r="BV313" t="b">
        <f ca="1">AND(BU313, AS313=COUNTA(Parties[Opponent Party]))</f>
        <v>0</v>
      </c>
      <c r="BW313" s="14" cm="1">
        <f t="array" aca="1" ref="BW313" ca="1">INDEX(ElementMultiplier, AA313, BA313)*100/AY313</f>
        <v>1</v>
      </c>
      <c r="BX313" s="18">
        <f t="shared" ca="1" si="163"/>
        <v>14</v>
      </c>
      <c r="BY313" s="18">
        <f t="shared" ca="1" si="164"/>
        <v>0</v>
      </c>
      <c r="BZ313" s="18">
        <f t="shared" ca="1" si="190"/>
        <v>86</v>
      </c>
      <c r="CA313" s="18">
        <f t="shared" ca="1" si="191"/>
        <v>105</v>
      </c>
      <c r="CB313" s="18">
        <f t="shared" ca="1" si="192"/>
        <v>100</v>
      </c>
      <c r="CC313" s="18">
        <f t="shared" ca="1" si="193"/>
        <v>100</v>
      </c>
      <c r="CD313" t="str">
        <f t="shared" ca="1" si="194"/>
        <v/>
      </c>
    </row>
    <row r="314" spans="8:82" x14ac:dyDescent="0.25">
      <c r="H314">
        <f t="shared" ca="1" si="166"/>
        <v>2</v>
      </c>
      <c r="I314" cm="1">
        <f t="array" aca="1" ref="I314" ca="1">IF(H314=H313, I313, INDEX(Parties[Player ID], H314))</f>
        <v>8</v>
      </c>
      <c r="J314" t="str" cm="1">
        <f t="array" aca="1" ref="J314" ca="1">IF(I314=I313,J313, INDEX(Monsters[Name], I314))</f>
        <v>EFUP Gnome (Extrodinary Fantasical Ultra Pretty Gnome)</v>
      </c>
      <c r="K314" cm="1">
        <f t="array" aca="1" ref="K314" ca="1">IF(AND($H314=$H313, CD313=""), AN313, INDEX(Monsters[Health], $I314))</f>
        <v>80.5</v>
      </c>
      <c r="L314" cm="1">
        <f t="array" aca="1" ref="L314" ca="1">IF(AND($H314=$H313, $CD313=""), AO313, INDEX(Monsters[Stamina], $I314))</f>
        <v>170</v>
      </c>
      <c r="M314" s="18" cm="1">
        <f t="array" aca="1" ref="M314" ca="1">IF(AND($H314=$H313, $CD313=""), AP313, INDEX(Monsters[Attack], $I314))</f>
        <v>80</v>
      </c>
      <c r="N314" s="18" cm="1">
        <f t="array" aca="1" ref="N314" ca="1">IF(AND($H314=$H313, $CD313=""), AQ313, INDEX(Monsters[Defense], $I314))</f>
        <v>105</v>
      </c>
      <c r="O314" s="18" cm="1">
        <f t="array" aca="1" ref="O314" ca="1">IF(AND($H314=$H313, $CD313=""), AR313, INDEX(Monsters[Luck], $I314))</f>
        <v>90</v>
      </c>
      <c r="P314" cm="1">
        <f t="array" aca="1" ref="P314" ca="1">IF(I314=I313, P313, MATCH(INDEX(Monsters[Element], I314), Elements, 0))</f>
        <v>2</v>
      </c>
      <c r="Q314" s="4" cm="1">
        <f t="array" aca="1" ref="Q314" ca="1">INDEX(Monsters[Chance to Use 2], I314)</f>
        <v>0.8</v>
      </c>
      <c r="R314" cm="1">
        <f t="array" aca="1" ref="R314" ca="1">INDEX(Monsters[Ability 1 ID], I314)</f>
        <v>14</v>
      </c>
      <c r="S314" cm="1">
        <f t="array" aca="1" ref="S314" ca="1">INDEX(Monsters[Ability 2 ID], I314)</f>
        <v>11</v>
      </c>
      <c r="T314" cm="1">
        <f t="array" aca="1" ref="T314" ca="1">INDEX(Abilities[Stamina Cost], R314)</f>
        <v>20</v>
      </c>
      <c r="U314" cm="1">
        <f t="array" aca="1" ref="U314" ca="1">INDEX(Abilities[Stamina Cost], S314)</f>
        <v>10</v>
      </c>
      <c r="V314">
        <f t="shared" ca="1" si="167"/>
        <v>2</v>
      </c>
      <c r="W314">
        <f t="shared" ca="1" si="168"/>
        <v>10</v>
      </c>
      <c r="X314">
        <f t="shared" ca="1" si="169"/>
        <v>20</v>
      </c>
      <c r="Y314">
        <f t="shared" ca="1" si="170"/>
        <v>2</v>
      </c>
      <c r="Z314">
        <f t="shared" ca="1" si="171"/>
        <v>11</v>
      </c>
      <c r="AA314" s="18" cm="1">
        <f t="array" aca="1" ref="AA314" ca="1">INDEX(Abilities[Element ID], $Z314)</f>
        <v>2</v>
      </c>
      <c r="AB314" s="18" cm="1">
        <f t="array" aca="1" ref="AB314" ca="1">INDEX(Abilities[Stamina Cost], $Z314)</f>
        <v>10</v>
      </c>
      <c r="AC314" s="18" cm="1">
        <f t="array" aca="1" ref="AC314" ca="1">INDEX(Abilities[Min Damage], $Z314)</f>
        <v>10</v>
      </c>
      <c r="AD314" s="18" cm="1">
        <f t="array" aca="1" ref="AD314" ca="1">INDEX(Abilities[Max Damage], $Z314)</f>
        <v>22</v>
      </c>
      <c r="AE314" s="14">
        <f t="shared" ca="1" si="172"/>
        <v>10.436740842256334</v>
      </c>
      <c r="AF314" t="str" cm="1">
        <f t="array" aca="1" ref="AF314" ca="1">INDEX(Abilities[Special Effect], Z314)</f>
        <v>Vampire</v>
      </c>
      <c r="AG314" t="b" cm="1">
        <f t="array" aca="1" ref="AG314" ca="1">RAND() &lt;INDEX(Abilities[Effect Chance], Z314)*O314/100</f>
        <v>1</v>
      </c>
      <c r="AH314" t="str">
        <f t="shared" ca="1" si="173"/>
        <v>Vampire</v>
      </c>
      <c r="AI314" s="14">
        <f t="shared" ca="1" si="174"/>
        <v>10.436740842256334</v>
      </c>
      <c r="AJ314" t="b">
        <f t="shared" ca="1" si="175"/>
        <v>0</v>
      </c>
      <c r="AK314" t="b">
        <f ca="1">AND(AJ314, H314=COUNTA(Parties[Player Party]))</f>
        <v>0</v>
      </c>
      <c r="AL314" s="14" cm="1">
        <f t="array" aca="1" ref="AL314" ca="1">INDEX(ElementMultiplier, BL314, P314)*100/N314</f>
        <v>1.9047619047619047</v>
      </c>
      <c r="AM314" s="14">
        <f t="shared" ca="1" si="162"/>
        <v>17</v>
      </c>
      <c r="AN314" s="18">
        <f t="shared" ca="1" si="165"/>
        <v>71.5</v>
      </c>
      <c r="AO314" s="18">
        <f t="shared" ca="1" si="176"/>
        <v>160</v>
      </c>
      <c r="AP314" s="18">
        <f t="shared" ca="1" si="177"/>
        <v>80</v>
      </c>
      <c r="AQ314" s="18">
        <f t="shared" ca="1" si="178"/>
        <v>105</v>
      </c>
      <c r="AR314" s="18">
        <f t="shared" ca="1" si="179"/>
        <v>90</v>
      </c>
      <c r="AS314">
        <f t="shared" ca="1" si="180"/>
        <v>3</v>
      </c>
      <c r="AT314" cm="1">
        <f t="array" aca="1" ref="AT314" ca="1">IF(AS314=AS313, AT313, INDEX(Parties[Opponent ID], AS314))</f>
        <v>11</v>
      </c>
      <c r="AU314" t="str" cm="1">
        <f t="array" aca="1" ref="AU314" ca="1">IF(AT314=AT313,AU313, INDEX(Monsters[Name], AT314))</f>
        <v>Gneaver</v>
      </c>
      <c r="AV314" cm="1">
        <f t="array" aca="1" ref="AV314" ca="1">IF(AND($AS314=$AS313, $CD313=""), BY313, INDEX(Monsters[Health], $AT314))</f>
        <v>120</v>
      </c>
      <c r="AW314" cm="1">
        <f t="array" aca="1" ref="AW314" ca="1">IF(AND($AS314=$AS313, $CD313=""), BZ313, INDEX(Monsters[Stamina], $AT314))</f>
        <v>107</v>
      </c>
      <c r="AX314" s="18" cm="1">
        <f t="array" aca="1" ref="AX314" ca="1">IF(AND($AS314=$AS313, $CD313=""), CA313, INDEX(Monsters[Attack], $AT314))</f>
        <v>110</v>
      </c>
      <c r="AY314" s="18" cm="1">
        <f t="array" aca="1" ref="AY314" ca="1">IF(AND($AS314=$AS313, $CD313=""), CB313, INDEX(Monsters[Defense], $AT314))</f>
        <v>80</v>
      </c>
      <c r="AZ314" s="18" cm="1">
        <f t="array" aca="1" ref="AZ314" ca="1">IF(AND($AS314=$AS313, $CD313=""), CC313, INDEX(Monsters[Luck], $AT314))</f>
        <v>100</v>
      </c>
      <c r="BA314" cm="1">
        <f t="array" aca="1" ref="BA314" ca="1">IF(AT314=AT313, BA313, MATCH(INDEX(Monsters[Element], AT314), Elements, 0))</f>
        <v>4</v>
      </c>
      <c r="BB314" s="4" cm="1">
        <f t="array" aca="1" ref="BB314" ca="1">INDEX(Monsters[Chance to Use 2], AT314)</f>
        <v>0.25</v>
      </c>
      <c r="BC314" cm="1">
        <f t="array" aca="1" ref="BC314" ca="1">INDEX(Monsters[Ability 1 ID], AT314)</f>
        <v>1</v>
      </c>
      <c r="BD314" cm="1">
        <f t="array" aca="1" ref="BD314" ca="1">INDEX(Monsters[Ability 2 ID], AT314)</f>
        <v>2</v>
      </c>
      <c r="BE314" cm="1">
        <f t="array" aca="1" ref="BE314" ca="1">INDEX(Abilities[Stamina Cost], BC314)</f>
        <v>5</v>
      </c>
      <c r="BF314" cm="1">
        <f t="array" aca="1" ref="BF314" ca="1">INDEX(Abilities[Stamina Cost], BD314)</f>
        <v>3</v>
      </c>
      <c r="BG314">
        <f t="shared" ca="1" si="181"/>
        <v>2</v>
      </c>
      <c r="BH314">
        <f t="shared" ca="1" si="182"/>
        <v>3</v>
      </c>
      <c r="BI314">
        <f t="shared" ca="1" si="183"/>
        <v>5</v>
      </c>
      <c r="BJ314">
        <f t="shared" ca="1" si="184"/>
        <v>1</v>
      </c>
      <c r="BK314">
        <f t="shared" ca="1" si="185"/>
        <v>1</v>
      </c>
      <c r="BL314" s="18" cm="1">
        <f t="array" aca="1" ref="BL314" ca="1">INDEX(Abilities[Element ID], $BK314)</f>
        <v>4</v>
      </c>
      <c r="BM314" s="18" cm="1">
        <f t="array" aca="1" ref="BM314" ca="1">INDEX(Abilities[Stamina Cost], $BK314)</f>
        <v>5</v>
      </c>
      <c r="BN314" s="18" cm="1">
        <f t="array" aca="1" ref="BN314" ca="1">INDEX(Abilities[Min Damage], $BK314)</f>
        <v>12</v>
      </c>
      <c r="BO314" s="18" cm="1">
        <f t="array" aca="1" ref="BO314" ca="1">INDEX(Abilities[Max Damage], $BK314)</f>
        <v>18</v>
      </c>
      <c r="BP314" s="14">
        <f t="shared" ca="1" si="186"/>
        <v>17.464552030798426</v>
      </c>
      <c r="BQ314" t="str" cm="1">
        <f t="array" aca="1" ref="BQ314" ca="1">INDEX(Abilities[Special Effect], BK314)</f>
        <v>Vampire</v>
      </c>
      <c r="BR314" t="b" cm="1">
        <f t="array" aca="1" ref="BR314" ca="1">RAND() &lt;INDEX(Abilities[Effect Chance], BK314)*AZ314/100</f>
        <v>0</v>
      </c>
      <c r="BS314" t="str">
        <f t="shared" ca="1" si="187"/>
        <v/>
      </c>
      <c r="BT314" s="14">
        <f t="shared" ca="1" si="188"/>
        <v>17.464552030798426</v>
      </c>
      <c r="BU314" t="b">
        <f t="shared" ca="1" si="189"/>
        <v>0</v>
      </c>
      <c r="BV314" t="b">
        <f ca="1">AND(BU314, AS314=COUNTA(Parties[Opponent Party]))</f>
        <v>0</v>
      </c>
      <c r="BW314" s="14" cm="1">
        <f t="array" aca="1" ref="BW314" ca="1">INDEX(ElementMultiplier, AA314, BA314)*100/AY314</f>
        <v>1.5625</v>
      </c>
      <c r="BX314" s="18">
        <f t="shared" ca="1" si="163"/>
        <v>16</v>
      </c>
      <c r="BY314" s="18">
        <f t="shared" ca="1" si="164"/>
        <v>104</v>
      </c>
      <c r="BZ314" s="18">
        <f t="shared" ca="1" si="190"/>
        <v>102</v>
      </c>
      <c r="CA314" s="18">
        <f t="shared" ca="1" si="191"/>
        <v>110</v>
      </c>
      <c r="CB314" s="18">
        <f t="shared" ca="1" si="192"/>
        <v>80</v>
      </c>
      <c r="CC314" s="18">
        <f t="shared" ca="1" si="193"/>
        <v>100</v>
      </c>
      <c r="CD314" t="str">
        <f t="shared" ca="1" si="194"/>
        <v/>
      </c>
    </row>
    <row r="315" spans="8:82" x14ac:dyDescent="0.25">
      <c r="H315">
        <f t="shared" ca="1" si="166"/>
        <v>2</v>
      </c>
      <c r="I315" cm="1">
        <f t="array" aca="1" ref="I315" ca="1">IF(H315=H314, I314, INDEX(Parties[Player ID], H315))</f>
        <v>8</v>
      </c>
      <c r="J315" t="str" cm="1">
        <f t="array" aca="1" ref="J315" ca="1">IF(I315=I314,J314, INDEX(Monsters[Name], I315))</f>
        <v>EFUP Gnome (Extrodinary Fantasical Ultra Pretty Gnome)</v>
      </c>
      <c r="K315" cm="1">
        <f t="array" aca="1" ref="K315" ca="1">IF(AND($H315=$H314, CD314=""), AN314, INDEX(Monsters[Health], $I315))</f>
        <v>71.5</v>
      </c>
      <c r="L315" cm="1">
        <f t="array" aca="1" ref="L315" ca="1">IF(AND($H315=$H314, $CD314=""), AO314, INDEX(Monsters[Stamina], $I315))</f>
        <v>160</v>
      </c>
      <c r="M315" s="18" cm="1">
        <f t="array" aca="1" ref="M315" ca="1">IF(AND($H315=$H314, $CD314=""), AP314, INDEX(Monsters[Attack], $I315))</f>
        <v>80</v>
      </c>
      <c r="N315" s="18" cm="1">
        <f t="array" aca="1" ref="N315" ca="1">IF(AND($H315=$H314, $CD314=""), AQ314, INDEX(Monsters[Defense], $I315))</f>
        <v>105</v>
      </c>
      <c r="O315" s="18" cm="1">
        <f t="array" aca="1" ref="O315" ca="1">IF(AND($H315=$H314, $CD314=""), AR314, INDEX(Monsters[Luck], $I315))</f>
        <v>90</v>
      </c>
      <c r="P315" cm="1">
        <f t="array" aca="1" ref="P315" ca="1">IF(I315=I314, P314, MATCH(INDEX(Monsters[Element], I315), Elements, 0))</f>
        <v>2</v>
      </c>
      <c r="Q315" s="4" cm="1">
        <f t="array" aca="1" ref="Q315" ca="1">INDEX(Monsters[Chance to Use 2], I315)</f>
        <v>0.8</v>
      </c>
      <c r="R315" cm="1">
        <f t="array" aca="1" ref="R315" ca="1">INDEX(Monsters[Ability 1 ID], I315)</f>
        <v>14</v>
      </c>
      <c r="S315" cm="1">
        <f t="array" aca="1" ref="S315" ca="1">INDEX(Monsters[Ability 2 ID], I315)</f>
        <v>11</v>
      </c>
      <c r="T315" cm="1">
        <f t="array" aca="1" ref="T315" ca="1">INDEX(Abilities[Stamina Cost], R315)</f>
        <v>20</v>
      </c>
      <c r="U315" cm="1">
        <f t="array" aca="1" ref="U315" ca="1">INDEX(Abilities[Stamina Cost], S315)</f>
        <v>10</v>
      </c>
      <c r="V315">
        <f t="shared" ca="1" si="167"/>
        <v>2</v>
      </c>
      <c r="W315">
        <f t="shared" ca="1" si="168"/>
        <v>10</v>
      </c>
      <c r="X315">
        <f t="shared" ca="1" si="169"/>
        <v>20</v>
      </c>
      <c r="Y315">
        <f t="shared" ca="1" si="170"/>
        <v>2</v>
      </c>
      <c r="Z315">
        <f t="shared" ca="1" si="171"/>
        <v>11</v>
      </c>
      <c r="AA315" s="18" cm="1">
        <f t="array" aca="1" ref="AA315" ca="1">INDEX(Abilities[Element ID], $Z315)</f>
        <v>2</v>
      </c>
      <c r="AB315" s="18" cm="1">
        <f t="array" aca="1" ref="AB315" ca="1">INDEX(Abilities[Stamina Cost], $Z315)</f>
        <v>10</v>
      </c>
      <c r="AC315" s="18" cm="1">
        <f t="array" aca="1" ref="AC315" ca="1">INDEX(Abilities[Min Damage], $Z315)</f>
        <v>10</v>
      </c>
      <c r="AD315" s="18" cm="1">
        <f t="array" aca="1" ref="AD315" ca="1">INDEX(Abilities[Max Damage], $Z315)</f>
        <v>22</v>
      </c>
      <c r="AE315" s="14">
        <f t="shared" ca="1" si="172"/>
        <v>12.250343979802938</v>
      </c>
      <c r="AF315" t="str" cm="1">
        <f t="array" aca="1" ref="AF315" ca="1">INDEX(Abilities[Special Effect], Z315)</f>
        <v>Vampire</v>
      </c>
      <c r="AG315" t="b" cm="1">
        <f t="array" aca="1" ref="AG315" ca="1">RAND() &lt;INDEX(Abilities[Effect Chance], Z315)*O315/100</f>
        <v>0</v>
      </c>
      <c r="AH315" t="str">
        <f t="shared" ca="1" si="173"/>
        <v/>
      </c>
      <c r="AI315" s="14">
        <f t="shared" ca="1" si="174"/>
        <v>12.250343979802938</v>
      </c>
      <c r="AJ315" t="b">
        <f t="shared" ca="1" si="175"/>
        <v>0</v>
      </c>
      <c r="AK315" t="b">
        <f ca="1">AND(AJ315, H315=COUNTA(Parties[Player Party]))</f>
        <v>0</v>
      </c>
      <c r="AL315" s="14" cm="1">
        <f t="array" aca="1" ref="AL315" ca="1">INDEX(ElementMultiplier, BL315, P315)*100/N315</f>
        <v>1.9047619047619047</v>
      </c>
      <c r="AM315" s="14">
        <f t="shared" ca="1" si="162"/>
        <v>16</v>
      </c>
      <c r="AN315" s="18">
        <f t="shared" ca="1" si="165"/>
        <v>55.5</v>
      </c>
      <c r="AO315" s="18">
        <f t="shared" ca="1" si="176"/>
        <v>150</v>
      </c>
      <c r="AP315" s="18">
        <f t="shared" ca="1" si="177"/>
        <v>80</v>
      </c>
      <c r="AQ315" s="18">
        <f t="shared" ca="1" si="178"/>
        <v>105</v>
      </c>
      <c r="AR315" s="18">
        <f t="shared" ca="1" si="179"/>
        <v>90</v>
      </c>
      <c r="AS315">
        <f t="shared" ca="1" si="180"/>
        <v>3</v>
      </c>
      <c r="AT315" cm="1">
        <f t="array" aca="1" ref="AT315" ca="1">IF(AS315=AS314, AT314, INDEX(Parties[Opponent ID], AS315))</f>
        <v>11</v>
      </c>
      <c r="AU315" t="str" cm="1">
        <f t="array" aca="1" ref="AU315" ca="1">IF(AT315=AT314,AU314, INDEX(Monsters[Name], AT315))</f>
        <v>Gneaver</v>
      </c>
      <c r="AV315" cm="1">
        <f t="array" aca="1" ref="AV315" ca="1">IF(AND($AS315=$AS314, $CD314=""), BY314, INDEX(Monsters[Health], $AT315))</f>
        <v>104</v>
      </c>
      <c r="AW315" cm="1">
        <f t="array" aca="1" ref="AW315" ca="1">IF(AND($AS315=$AS314, $CD314=""), BZ314, INDEX(Monsters[Stamina], $AT315))</f>
        <v>102</v>
      </c>
      <c r="AX315" s="18" cm="1">
        <f t="array" aca="1" ref="AX315" ca="1">IF(AND($AS315=$AS314, $CD314=""), CA314, INDEX(Monsters[Attack], $AT315))</f>
        <v>110</v>
      </c>
      <c r="AY315" s="18" cm="1">
        <f t="array" aca="1" ref="AY315" ca="1">IF(AND($AS315=$AS314, $CD314=""), CB314, INDEX(Monsters[Defense], $AT315))</f>
        <v>80</v>
      </c>
      <c r="AZ315" s="18" cm="1">
        <f t="array" aca="1" ref="AZ315" ca="1">IF(AND($AS315=$AS314, $CD314=""), CC314, INDEX(Monsters[Luck], $AT315))</f>
        <v>100</v>
      </c>
      <c r="BA315" cm="1">
        <f t="array" aca="1" ref="BA315" ca="1">IF(AT315=AT314, BA314, MATCH(INDEX(Monsters[Element], AT315), Elements, 0))</f>
        <v>4</v>
      </c>
      <c r="BB315" s="4" cm="1">
        <f t="array" aca="1" ref="BB315" ca="1">INDEX(Monsters[Chance to Use 2], AT315)</f>
        <v>0.25</v>
      </c>
      <c r="BC315" cm="1">
        <f t="array" aca="1" ref="BC315" ca="1">INDEX(Monsters[Ability 1 ID], AT315)</f>
        <v>1</v>
      </c>
      <c r="BD315" cm="1">
        <f t="array" aca="1" ref="BD315" ca="1">INDEX(Monsters[Ability 2 ID], AT315)</f>
        <v>2</v>
      </c>
      <c r="BE315" cm="1">
        <f t="array" aca="1" ref="BE315" ca="1">INDEX(Abilities[Stamina Cost], BC315)</f>
        <v>5</v>
      </c>
      <c r="BF315" cm="1">
        <f t="array" aca="1" ref="BF315" ca="1">INDEX(Abilities[Stamina Cost], BD315)</f>
        <v>3</v>
      </c>
      <c r="BG315">
        <f t="shared" ca="1" si="181"/>
        <v>2</v>
      </c>
      <c r="BH315">
        <f t="shared" ca="1" si="182"/>
        <v>3</v>
      </c>
      <c r="BI315">
        <f t="shared" ca="1" si="183"/>
        <v>5</v>
      </c>
      <c r="BJ315">
        <f t="shared" ca="1" si="184"/>
        <v>1</v>
      </c>
      <c r="BK315">
        <f t="shared" ca="1" si="185"/>
        <v>1</v>
      </c>
      <c r="BL315" s="18" cm="1">
        <f t="array" aca="1" ref="BL315" ca="1">INDEX(Abilities[Element ID], $BK315)</f>
        <v>4</v>
      </c>
      <c r="BM315" s="18" cm="1">
        <f t="array" aca="1" ref="BM315" ca="1">INDEX(Abilities[Stamina Cost], $BK315)</f>
        <v>5</v>
      </c>
      <c r="BN315" s="18" cm="1">
        <f t="array" aca="1" ref="BN315" ca="1">INDEX(Abilities[Min Damage], $BK315)</f>
        <v>12</v>
      </c>
      <c r="BO315" s="18" cm="1">
        <f t="array" aca="1" ref="BO315" ca="1">INDEX(Abilities[Max Damage], $BK315)</f>
        <v>18</v>
      </c>
      <c r="BP315" s="14">
        <f t="shared" ca="1" si="186"/>
        <v>16.180050438653701</v>
      </c>
      <c r="BQ315" t="str" cm="1">
        <f t="array" aca="1" ref="BQ315" ca="1">INDEX(Abilities[Special Effect], BK315)</f>
        <v>Vampire</v>
      </c>
      <c r="BR315" t="b" cm="1">
        <f t="array" aca="1" ref="BR315" ca="1">RAND() &lt;INDEX(Abilities[Effect Chance], BK315)*AZ315/100</f>
        <v>1</v>
      </c>
      <c r="BS315" t="str">
        <f t="shared" ca="1" si="187"/>
        <v>Vampire</v>
      </c>
      <c r="BT315" s="14">
        <f t="shared" ca="1" si="188"/>
        <v>16.180050438653701</v>
      </c>
      <c r="BU315" t="b">
        <f t="shared" ca="1" si="189"/>
        <v>0</v>
      </c>
      <c r="BV315" t="b">
        <f ca="1">AND(BU315, AS315=COUNTA(Parties[Opponent Party]))</f>
        <v>0</v>
      </c>
      <c r="BW315" s="14" cm="1">
        <f t="array" aca="1" ref="BW315" ca="1">INDEX(ElementMultiplier, AA315, BA315)*100/AY315</f>
        <v>1.5625</v>
      </c>
      <c r="BX315" s="18">
        <f t="shared" ca="1" si="163"/>
        <v>19</v>
      </c>
      <c r="BY315" s="18">
        <f t="shared" ca="1" si="164"/>
        <v>93</v>
      </c>
      <c r="BZ315" s="18">
        <f t="shared" ca="1" si="190"/>
        <v>97</v>
      </c>
      <c r="CA315" s="18">
        <f t="shared" ca="1" si="191"/>
        <v>110</v>
      </c>
      <c r="CB315" s="18">
        <f t="shared" ca="1" si="192"/>
        <v>80</v>
      </c>
      <c r="CC315" s="18">
        <f t="shared" ca="1" si="193"/>
        <v>100</v>
      </c>
      <c r="CD315" t="str">
        <f t="shared" ca="1" si="194"/>
        <v/>
      </c>
    </row>
    <row r="316" spans="8:82" x14ac:dyDescent="0.25">
      <c r="H316">
        <f t="shared" ca="1" si="166"/>
        <v>2</v>
      </c>
      <c r="I316" cm="1">
        <f t="array" aca="1" ref="I316" ca="1">IF(H316=H315, I315, INDEX(Parties[Player ID], H316))</f>
        <v>8</v>
      </c>
      <c r="J316" t="str" cm="1">
        <f t="array" aca="1" ref="J316" ca="1">IF(I316=I315,J315, INDEX(Monsters[Name], I316))</f>
        <v>EFUP Gnome (Extrodinary Fantasical Ultra Pretty Gnome)</v>
      </c>
      <c r="K316" cm="1">
        <f t="array" aca="1" ref="K316" ca="1">IF(AND($H316=$H315, CD315=""), AN315, INDEX(Monsters[Health], $I316))</f>
        <v>55.5</v>
      </c>
      <c r="L316" cm="1">
        <f t="array" aca="1" ref="L316" ca="1">IF(AND($H316=$H315, $CD315=""), AO315, INDEX(Monsters[Stamina], $I316))</f>
        <v>150</v>
      </c>
      <c r="M316" s="18" cm="1">
        <f t="array" aca="1" ref="M316" ca="1">IF(AND($H316=$H315, $CD315=""), AP315, INDEX(Monsters[Attack], $I316))</f>
        <v>80</v>
      </c>
      <c r="N316" s="18" cm="1">
        <f t="array" aca="1" ref="N316" ca="1">IF(AND($H316=$H315, $CD315=""), AQ315, INDEX(Monsters[Defense], $I316))</f>
        <v>105</v>
      </c>
      <c r="O316" s="18" cm="1">
        <f t="array" aca="1" ref="O316" ca="1">IF(AND($H316=$H315, $CD315=""), AR315, INDEX(Monsters[Luck], $I316))</f>
        <v>90</v>
      </c>
      <c r="P316" cm="1">
        <f t="array" aca="1" ref="P316" ca="1">IF(I316=I315, P315, MATCH(INDEX(Monsters[Element], I316), Elements, 0))</f>
        <v>2</v>
      </c>
      <c r="Q316" s="4" cm="1">
        <f t="array" aca="1" ref="Q316" ca="1">INDEX(Monsters[Chance to Use 2], I316)</f>
        <v>0.8</v>
      </c>
      <c r="R316" cm="1">
        <f t="array" aca="1" ref="R316" ca="1">INDEX(Monsters[Ability 1 ID], I316)</f>
        <v>14</v>
      </c>
      <c r="S316" cm="1">
        <f t="array" aca="1" ref="S316" ca="1">INDEX(Monsters[Ability 2 ID], I316)</f>
        <v>11</v>
      </c>
      <c r="T316" cm="1">
        <f t="array" aca="1" ref="T316" ca="1">INDEX(Abilities[Stamina Cost], R316)</f>
        <v>20</v>
      </c>
      <c r="U316" cm="1">
        <f t="array" aca="1" ref="U316" ca="1">INDEX(Abilities[Stamina Cost], S316)</f>
        <v>10</v>
      </c>
      <c r="V316">
        <f t="shared" ca="1" si="167"/>
        <v>2</v>
      </c>
      <c r="W316">
        <f t="shared" ca="1" si="168"/>
        <v>10</v>
      </c>
      <c r="X316">
        <f t="shared" ca="1" si="169"/>
        <v>20</v>
      </c>
      <c r="Y316">
        <f t="shared" ca="1" si="170"/>
        <v>2</v>
      </c>
      <c r="Z316">
        <f t="shared" ca="1" si="171"/>
        <v>11</v>
      </c>
      <c r="AA316" s="18" cm="1">
        <f t="array" aca="1" ref="AA316" ca="1">INDEX(Abilities[Element ID], $Z316)</f>
        <v>2</v>
      </c>
      <c r="AB316" s="18" cm="1">
        <f t="array" aca="1" ref="AB316" ca="1">INDEX(Abilities[Stamina Cost], $Z316)</f>
        <v>10</v>
      </c>
      <c r="AC316" s="18" cm="1">
        <f t="array" aca="1" ref="AC316" ca="1">INDEX(Abilities[Min Damage], $Z316)</f>
        <v>10</v>
      </c>
      <c r="AD316" s="18" cm="1">
        <f t="array" aca="1" ref="AD316" ca="1">INDEX(Abilities[Max Damage], $Z316)</f>
        <v>22</v>
      </c>
      <c r="AE316" s="14">
        <f t="shared" ca="1" si="172"/>
        <v>12.893944458987438</v>
      </c>
      <c r="AF316" t="str" cm="1">
        <f t="array" aca="1" ref="AF316" ca="1">INDEX(Abilities[Special Effect], Z316)</f>
        <v>Vampire</v>
      </c>
      <c r="AG316" t="b" cm="1">
        <f t="array" aca="1" ref="AG316" ca="1">RAND() &lt;INDEX(Abilities[Effect Chance], Z316)*O316/100</f>
        <v>1</v>
      </c>
      <c r="AH316" t="str">
        <f t="shared" ca="1" si="173"/>
        <v>Vampire</v>
      </c>
      <c r="AI316" s="14">
        <f t="shared" ca="1" si="174"/>
        <v>12.893944458987438</v>
      </c>
      <c r="AJ316" t="b">
        <f t="shared" ca="1" si="175"/>
        <v>0</v>
      </c>
      <c r="AK316" t="b">
        <f ca="1">AND(AJ316, H316=COUNTA(Parties[Player Party]))</f>
        <v>0</v>
      </c>
      <c r="AL316" s="14" cm="1">
        <f t="array" aca="1" ref="AL316" ca="1">INDEX(ElementMultiplier, BL316, P316)*100/N316</f>
        <v>0.95238095238095233</v>
      </c>
      <c r="AM316" s="14">
        <f t="shared" ca="1" si="162"/>
        <v>13</v>
      </c>
      <c r="AN316" s="18">
        <f t="shared" ca="1" si="165"/>
        <v>52.5</v>
      </c>
      <c r="AO316" s="18">
        <f t="shared" ca="1" si="176"/>
        <v>140</v>
      </c>
      <c r="AP316" s="18">
        <f t="shared" ca="1" si="177"/>
        <v>80</v>
      </c>
      <c r="AQ316" s="18">
        <f t="shared" ca="1" si="178"/>
        <v>105</v>
      </c>
      <c r="AR316" s="18">
        <f t="shared" ca="1" si="179"/>
        <v>90</v>
      </c>
      <c r="AS316">
        <f t="shared" ca="1" si="180"/>
        <v>3</v>
      </c>
      <c r="AT316" cm="1">
        <f t="array" aca="1" ref="AT316" ca="1">IF(AS316=AS315, AT315, INDEX(Parties[Opponent ID], AS316))</f>
        <v>11</v>
      </c>
      <c r="AU316" t="str" cm="1">
        <f t="array" aca="1" ref="AU316" ca="1">IF(AT316=AT315,AU315, INDEX(Monsters[Name], AT316))</f>
        <v>Gneaver</v>
      </c>
      <c r="AV316" cm="1">
        <f t="array" aca="1" ref="AV316" ca="1">IF(AND($AS316=$AS315, $CD315=""), BY315, INDEX(Monsters[Health], $AT316))</f>
        <v>93</v>
      </c>
      <c r="AW316" cm="1">
        <f t="array" aca="1" ref="AW316" ca="1">IF(AND($AS316=$AS315, $CD315=""), BZ315, INDEX(Monsters[Stamina], $AT316))</f>
        <v>97</v>
      </c>
      <c r="AX316" s="18" cm="1">
        <f t="array" aca="1" ref="AX316" ca="1">IF(AND($AS316=$AS315, $CD315=""), CA315, INDEX(Monsters[Attack], $AT316))</f>
        <v>110</v>
      </c>
      <c r="AY316" s="18" cm="1">
        <f t="array" aca="1" ref="AY316" ca="1">IF(AND($AS316=$AS315, $CD315=""), CB315, INDEX(Monsters[Defense], $AT316))</f>
        <v>80</v>
      </c>
      <c r="AZ316" s="18" cm="1">
        <f t="array" aca="1" ref="AZ316" ca="1">IF(AND($AS316=$AS315, $CD315=""), CC315, INDEX(Monsters[Luck], $AT316))</f>
        <v>100</v>
      </c>
      <c r="BA316" cm="1">
        <f t="array" aca="1" ref="BA316" ca="1">IF(AT316=AT315, BA315, MATCH(INDEX(Monsters[Element], AT316), Elements, 0))</f>
        <v>4</v>
      </c>
      <c r="BB316" s="4" cm="1">
        <f t="array" aca="1" ref="BB316" ca="1">INDEX(Monsters[Chance to Use 2], AT316)</f>
        <v>0.25</v>
      </c>
      <c r="BC316" cm="1">
        <f t="array" aca="1" ref="BC316" ca="1">INDEX(Monsters[Ability 1 ID], AT316)</f>
        <v>1</v>
      </c>
      <c r="BD316" cm="1">
        <f t="array" aca="1" ref="BD316" ca="1">INDEX(Monsters[Ability 2 ID], AT316)</f>
        <v>2</v>
      </c>
      <c r="BE316" cm="1">
        <f t="array" aca="1" ref="BE316" ca="1">INDEX(Abilities[Stamina Cost], BC316)</f>
        <v>5</v>
      </c>
      <c r="BF316" cm="1">
        <f t="array" aca="1" ref="BF316" ca="1">INDEX(Abilities[Stamina Cost], BD316)</f>
        <v>3</v>
      </c>
      <c r="BG316">
        <f t="shared" ca="1" si="181"/>
        <v>2</v>
      </c>
      <c r="BH316">
        <f t="shared" ca="1" si="182"/>
        <v>3</v>
      </c>
      <c r="BI316">
        <f t="shared" ca="1" si="183"/>
        <v>5</v>
      </c>
      <c r="BJ316">
        <f t="shared" ca="1" si="184"/>
        <v>2</v>
      </c>
      <c r="BK316">
        <f t="shared" ca="1" si="185"/>
        <v>2</v>
      </c>
      <c r="BL316" s="18" cm="1">
        <f t="array" aca="1" ref="BL316" ca="1">INDEX(Abilities[Element ID], $BK316)</f>
        <v>1</v>
      </c>
      <c r="BM316" s="18" cm="1">
        <f t="array" aca="1" ref="BM316" ca="1">INDEX(Abilities[Stamina Cost], $BK316)</f>
        <v>3</v>
      </c>
      <c r="BN316" s="18" cm="1">
        <f t="array" aca="1" ref="BN316" ca="1">INDEX(Abilities[Min Damage], $BK316)</f>
        <v>8</v>
      </c>
      <c r="BO316" s="18" cm="1">
        <f t="array" aca="1" ref="BO316" ca="1">INDEX(Abilities[Max Damage], $BK316)</f>
        <v>13</v>
      </c>
      <c r="BP316" s="14">
        <f t="shared" ca="1" si="186"/>
        <v>12.548185788830795</v>
      </c>
      <c r="BQ316" t="str" cm="1">
        <f t="array" aca="1" ref="BQ316" ca="1">INDEX(Abilities[Special Effect], BK316)</f>
        <v>Sunder</v>
      </c>
      <c r="BR316" t="b" cm="1">
        <f t="array" aca="1" ref="BR316" ca="1">RAND() &lt;INDEX(Abilities[Effect Chance], BK316)*AZ316/100</f>
        <v>0</v>
      </c>
      <c r="BS316" t="str">
        <f t="shared" ca="1" si="187"/>
        <v/>
      </c>
      <c r="BT316" s="14">
        <f t="shared" ca="1" si="188"/>
        <v>12.548185788830795</v>
      </c>
      <c r="BU316" t="b">
        <f t="shared" ca="1" si="189"/>
        <v>0</v>
      </c>
      <c r="BV316" t="b">
        <f ca="1">AND(BU316, AS316=COUNTA(Parties[Opponent Party]))</f>
        <v>0</v>
      </c>
      <c r="BW316" s="14" cm="1">
        <f t="array" aca="1" ref="BW316" ca="1">INDEX(ElementMultiplier, AA316, BA316)*100/AY316</f>
        <v>1.5625</v>
      </c>
      <c r="BX316" s="18">
        <f t="shared" ca="1" si="163"/>
        <v>20</v>
      </c>
      <c r="BY316" s="18">
        <f t="shared" ca="1" si="164"/>
        <v>73</v>
      </c>
      <c r="BZ316" s="18">
        <f t="shared" ca="1" si="190"/>
        <v>94</v>
      </c>
      <c r="CA316" s="18">
        <f t="shared" ca="1" si="191"/>
        <v>110</v>
      </c>
      <c r="CB316" s="18">
        <f t="shared" ca="1" si="192"/>
        <v>80</v>
      </c>
      <c r="CC316" s="18">
        <f t="shared" ca="1" si="193"/>
        <v>100</v>
      </c>
      <c r="CD316" t="str">
        <f t="shared" ca="1" si="194"/>
        <v/>
      </c>
    </row>
    <row r="317" spans="8:82" x14ac:dyDescent="0.25">
      <c r="H317">
        <f t="shared" ca="1" si="166"/>
        <v>2</v>
      </c>
      <c r="I317" cm="1">
        <f t="array" aca="1" ref="I317" ca="1">IF(H317=H316, I316, INDEX(Parties[Player ID], H317))</f>
        <v>8</v>
      </c>
      <c r="J317" t="str" cm="1">
        <f t="array" aca="1" ref="J317" ca="1">IF(I317=I316,J316, INDEX(Monsters[Name], I317))</f>
        <v>EFUP Gnome (Extrodinary Fantasical Ultra Pretty Gnome)</v>
      </c>
      <c r="K317" cm="1">
        <f t="array" aca="1" ref="K317" ca="1">IF(AND($H317=$H316, CD316=""), AN316, INDEX(Monsters[Health], $I317))</f>
        <v>52.5</v>
      </c>
      <c r="L317" cm="1">
        <f t="array" aca="1" ref="L317" ca="1">IF(AND($H317=$H316, $CD316=""), AO316, INDEX(Monsters[Stamina], $I317))</f>
        <v>140</v>
      </c>
      <c r="M317" s="18" cm="1">
        <f t="array" aca="1" ref="M317" ca="1">IF(AND($H317=$H316, $CD316=""), AP316, INDEX(Monsters[Attack], $I317))</f>
        <v>80</v>
      </c>
      <c r="N317" s="18" cm="1">
        <f t="array" aca="1" ref="N317" ca="1">IF(AND($H317=$H316, $CD316=""), AQ316, INDEX(Monsters[Defense], $I317))</f>
        <v>105</v>
      </c>
      <c r="O317" s="18" cm="1">
        <f t="array" aca="1" ref="O317" ca="1">IF(AND($H317=$H316, $CD316=""), AR316, INDEX(Monsters[Luck], $I317))</f>
        <v>90</v>
      </c>
      <c r="P317" cm="1">
        <f t="array" aca="1" ref="P317" ca="1">IF(I317=I316, P316, MATCH(INDEX(Monsters[Element], I317), Elements, 0))</f>
        <v>2</v>
      </c>
      <c r="Q317" s="4" cm="1">
        <f t="array" aca="1" ref="Q317" ca="1">INDEX(Monsters[Chance to Use 2], I317)</f>
        <v>0.8</v>
      </c>
      <c r="R317" cm="1">
        <f t="array" aca="1" ref="R317" ca="1">INDEX(Monsters[Ability 1 ID], I317)</f>
        <v>14</v>
      </c>
      <c r="S317" cm="1">
        <f t="array" aca="1" ref="S317" ca="1">INDEX(Monsters[Ability 2 ID], I317)</f>
        <v>11</v>
      </c>
      <c r="T317" cm="1">
        <f t="array" aca="1" ref="T317" ca="1">INDEX(Abilities[Stamina Cost], R317)</f>
        <v>20</v>
      </c>
      <c r="U317" cm="1">
        <f t="array" aca="1" ref="U317" ca="1">INDEX(Abilities[Stamina Cost], S317)</f>
        <v>10</v>
      </c>
      <c r="V317">
        <f t="shared" ca="1" si="167"/>
        <v>2</v>
      </c>
      <c r="W317">
        <f t="shared" ca="1" si="168"/>
        <v>10</v>
      </c>
      <c r="X317">
        <f t="shared" ca="1" si="169"/>
        <v>20</v>
      </c>
      <c r="Y317">
        <f t="shared" ca="1" si="170"/>
        <v>2</v>
      </c>
      <c r="Z317">
        <f t="shared" ca="1" si="171"/>
        <v>11</v>
      </c>
      <c r="AA317" s="18" cm="1">
        <f t="array" aca="1" ref="AA317" ca="1">INDEX(Abilities[Element ID], $Z317)</f>
        <v>2</v>
      </c>
      <c r="AB317" s="18" cm="1">
        <f t="array" aca="1" ref="AB317" ca="1">INDEX(Abilities[Stamina Cost], $Z317)</f>
        <v>10</v>
      </c>
      <c r="AC317" s="18" cm="1">
        <f t="array" aca="1" ref="AC317" ca="1">INDEX(Abilities[Min Damage], $Z317)</f>
        <v>10</v>
      </c>
      <c r="AD317" s="18" cm="1">
        <f t="array" aca="1" ref="AD317" ca="1">INDEX(Abilities[Max Damage], $Z317)</f>
        <v>22</v>
      </c>
      <c r="AE317" s="14">
        <f t="shared" ca="1" si="172"/>
        <v>11.415080548754345</v>
      </c>
      <c r="AF317" t="str" cm="1">
        <f t="array" aca="1" ref="AF317" ca="1">INDEX(Abilities[Special Effect], Z317)</f>
        <v>Vampire</v>
      </c>
      <c r="AG317" t="b" cm="1">
        <f t="array" aca="1" ref="AG317" ca="1">RAND() &lt;INDEX(Abilities[Effect Chance], Z317)*O317/100</f>
        <v>0</v>
      </c>
      <c r="AH317" t="str">
        <f t="shared" ca="1" si="173"/>
        <v/>
      </c>
      <c r="AI317" s="14">
        <f t="shared" ca="1" si="174"/>
        <v>11.415080548754345</v>
      </c>
      <c r="AJ317" t="b">
        <f t="shared" ca="1" si="175"/>
        <v>0</v>
      </c>
      <c r="AK317" t="b">
        <f ca="1">AND(AJ317, H317=COUNTA(Parties[Player Party]))</f>
        <v>0</v>
      </c>
      <c r="AL317" s="14" cm="1">
        <f t="array" aca="1" ref="AL317" ca="1">INDEX(ElementMultiplier, BL317, P317)*100/N317</f>
        <v>1.9047619047619047</v>
      </c>
      <c r="AM317" s="14">
        <f t="shared" ca="1" si="162"/>
        <v>16</v>
      </c>
      <c r="AN317" s="18">
        <f t="shared" ca="1" si="165"/>
        <v>36.5</v>
      </c>
      <c r="AO317" s="18">
        <f t="shared" ca="1" si="176"/>
        <v>130</v>
      </c>
      <c r="AP317" s="18">
        <f t="shared" ca="1" si="177"/>
        <v>80</v>
      </c>
      <c r="AQ317" s="18">
        <f t="shared" ca="1" si="178"/>
        <v>105</v>
      </c>
      <c r="AR317" s="18">
        <f t="shared" ca="1" si="179"/>
        <v>90</v>
      </c>
      <c r="AS317">
        <f t="shared" ca="1" si="180"/>
        <v>3</v>
      </c>
      <c r="AT317" cm="1">
        <f t="array" aca="1" ref="AT317" ca="1">IF(AS317=AS316, AT316, INDEX(Parties[Opponent ID], AS317))</f>
        <v>11</v>
      </c>
      <c r="AU317" t="str" cm="1">
        <f t="array" aca="1" ref="AU317" ca="1">IF(AT317=AT316,AU316, INDEX(Monsters[Name], AT317))</f>
        <v>Gneaver</v>
      </c>
      <c r="AV317" cm="1">
        <f t="array" aca="1" ref="AV317" ca="1">IF(AND($AS317=$AS316, $CD316=""), BY316, INDEX(Monsters[Health], $AT317))</f>
        <v>73</v>
      </c>
      <c r="AW317" cm="1">
        <f t="array" aca="1" ref="AW317" ca="1">IF(AND($AS317=$AS316, $CD316=""), BZ316, INDEX(Monsters[Stamina], $AT317))</f>
        <v>94</v>
      </c>
      <c r="AX317" s="18" cm="1">
        <f t="array" aca="1" ref="AX317" ca="1">IF(AND($AS317=$AS316, $CD316=""), CA316, INDEX(Monsters[Attack], $AT317))</f>
        <v>110</v>
      </c>
      <c r="AY317" s="18" cm="1">
        <f t="array" aca="1" ref="AY317" ca="1">IF(AND($AS317=$AS316, $CD316=""), CB316, INDEX(Monsters[Defense], $AT317))</f>
        <v>80</v>
      </c>
      <c r="AZ317" s="18" cm="1">
        <f t="array" aca="1" ref="AZ317" ca="1">IF(AND($AS317=$AS316, $CD316=""), CC316, INDEX(Monsters[Luck], $AT317))</f>
        <v>100</v>
      </c>
      <c r="BA317" cm="1">
        <f t="array" aca="1" ref="BA317" ca="1">IF(AT317=AT316, BA316, MATCH(INDEX(Monsters[Element], AT317), Elements, 0))</f>
        <v>4</v>
      </c>
      <c r="BB317" s="4" cm="1">
        <f t="array" aca="1" ref="BB317" ca="1">INDEX(Monsters[Chance to Use 2], AT317)</f>
        <v>0.25</v>
      </c>
      <c r="BC317" cm="1">
        <f t="array" aca="1" ref="BC317" ca="1">INDEX(Monsters[Ability 1 ID], AT317)</f>
        <v>1</v>
      </c>
      <c r="BD317" cm="1">
        <f t="array" aca="1" ref="BD317" ca="1">INDEX(Monsters[Ability 2 ID], AT317)</f>
        <v>2</v>
      </c>
      <c r="BE317" cm="1">
        <f t="array" aca="1" ref="BE317" ca="1">INDEX(Abilities[Stamina Cost], BC317)</f>
        <v>5</v>
      </c>
      <c r="BF317" cm="1">
        <f t="array" aca="1" ref="BF317" ca="1">INDEX(Abilities[Stamina Cost], BD317)</f>
        <v>3</v>
      </c>
      <c r="BG317">
        <f t="shared" ca="1" si="181"/>
        <v>2</v>
      </c>
      <c r="BH317">
        <f t="shared" ca="1" si="182"/>
        <v>3</v>
      </c>
      <c r="BI317">
        <f t="shared" ca="1" si="183"/>
        <v>5</v>
      </c>
      <c r="BJ317">
        <f t="shared" ca="1" si="184"/>
        <v>1</v>
      </c>
      <c r="BK317">
        <f t="shared" ca="1" si="185"/>
        <v>1</v>
      </c>
      <c r="BL317" s="18" cm="1">
        <f t="array" aca="1" ref="BL317" ca="1">INDEX(Abilities[Element ID], $BK317)</f>
        <v>4</v>
      </c>
      <c r="BM317" s="18" cm="1">
        <f t="array" aca="1" ref="BM317" ca="1">INDEX(Abilities[Stamina Cost], $BK317)</f>
        <v>5</v>
      </c>
      <c r="BN317" s="18" cm="1">
        <f t="array" aca="1" ref="BN317" ca="1">INDEX(Abilities[Min Damage], $BK317)</f>
        <v>12</v>
      </c>
      <c r="BO317" s="18" cm="1">
        <f t="array" aca="1" ref="BO317" ca="1">INDEX(Abilities[Max Damage], $BK317)</f>
        <v>18</v>
      </c>
      <c r="BP317" s="14">
        <f t="shared" ca="1" si="186"/>
        <v>15.956696761596382</v>
      </c>
      <c r="BQ317" t="str" cm="1">
        <f t="array" aca="1" ref="BQ317" ca="1">INDEX(Abilities[Special Effect], BK317)</f>
        <v>Vampire</v>
      </c>
      <c r="BR317" t="b" cm="1">
        <f t="array" aca="1" ref="BR317" ca="1">RAND() &lt;INDEX(Abilities[Effect Chance], BK317)*AZ317/100</f>
        <v>1</v>
      </c>
      <c r="BS317" t="str">
        <f t="shared" ca="1" si="187"/>
        <v>Vampire</v>
      </c>
      <c r="BT317" s="14">
        <f t="shared" ca="1" si="188"/>
        <v>15.956696761596382</v>
      </c>
      <c r="BU317" t="b">
        <f t="shared" ca="1" si="189"/>
        <v>0</v>
      </c>
      <c r="BV317" t="b">
        <f ca="1">AND(BU317, AS317=COUNTA(Parties[Opponent Party]))</f>
        <v>0</v>
      </c>
      <c r="BW317" s="14" cm="1">
        <f t="array" aca="1" ref="BW317" ca="1">INDEX(ElementMultiplier, AA317, BA317)*100/AY317</f>
        <v>1.5625</v>
      </c>
      <c r="BX317" s="18">
        <f t="shared" ca="1" si="163"/>
        <v>18</v>
      </c>
      <c r="BY317" s="18">
        <f t="shared" ca="1" si="164"/>
        <v>63</v>
      </c>
      <c r="BZ317" s="18">
        <f t="shared" ca="1" si="190"/>
        <v>89</v>
      </c>
      <c r="CA317" s="18">
        <f t="shared" ca="1" si="191"/>
        <v>110</v>
      </c>
      <c r="CB317" s="18">
        <f t="shared" ca="1" si="192"/>
        <v>80</v>
      </c>
      <c r="CC317" s="18">
        <f t="shared" ca="1" si="193"/>
        <v>100</v>
      </c>
      <c r="CD317" t="str">
        <f t="shared" ca="1" si="194"/>
        <v/>
      </c>
    </row>
    <row r="318" spans="8:82" x14ac:dyDescent="0.25">
      <c r="H318">
        <f t="shared" ca="1" si="166"/>
        <v>2</v>
      </c>
      <c r="I318" cm="1">
        <f t="array" aca="1" ref="I318" ca="1">IF(H318=H317, I317, INDEX(Parties[Player ID], H318))</f>
        <v>8</v>
      </c>
      <c r="J318" t="str" cm="1">
        <f t="array" aca="1" ref="J318" ca="1">IF(I318=I317,J317, INDEX(Monsters[Name], I318))</f>
        <v>EFUP Gnome (Extrodinary Fantasical Ultra Pretty Gnome)</v>
      </c>
      <c r="K318" cm="1">
        <f t="array" aca="1" ref="K318" ca="1">IF(AND($H318=$H317, CD317=""), AN317, INDEX(Monsters[Health], $I318))</f>
        <v>36.5</v>
      </c>
      <c r="L318" cm="1">
        <f t="array" aca="1" ref="L318" ca="1">IF(AND($H318=$H317, $CD317=""), AO317, INDEX(Monsters[Stamina], $I318))</f>
        <v>130</v>
      </c>
      <c r="M318" s="18" cm="1">
        <f t="array" aca="1" ref="M318" ca="1">IF(AND($H318=$H317, $CD317=""), AP317, INDEX(Monsters[Attack], $I318))</f>
        <v>80</v>
      </c>
      <c r="N318" s="18" cm="1">
        <f t="array" aca="1" ref="N318" ca="1">IF(AND($H318=$H317, $CD317=""), AQ317, INDEX(Monsters[Defense], $I318))</f>
        <v>105</v>
      </c>
      <c r="O318" s="18" cm="1">
        <f t="array" aca="1" ref="O318" ca="1">IF(AND($H318=$H317, $CD317=""), AR317, INDEX(Monsters[Luck], $I318))</f>
        <v>90</v>
      </c>
      <c r="P318" cm="1">
        <f t="array" aca="1" ref="P318" ca="1">IF(I318=I317, P317, MATCH(INDEX(Monsters[Element], I318), Elements, 0))</f>
        <v>2</v>
      </c>
      <c r="Q318" s="4" cm="1">
        <f t="array" aca="1" ref="Q318" ca="1">INDEX(Monsters[Chance to Use 2], I318)</f>
        <v>0.8</v>
      </c>
      <c r="R318" cm="1">
        <f t="array" aca="1" ref="R318" ca="1">INDEX(Monsters[Ability 1 ID], I318)</f>
        <v>14</v>
      </c>
      <c r="S318" cm="1">
        <f t="array" aca="1" ref="S318" ca="1">INDEX(Monsters[Ability 2 ID], I318)</f>
        <v>11</v>
      </c>
      <c r="T318" cm="1">
        <f t="array" aca="1" ref="T318" ca="1">INDEX(Abilities[Stamina Cost], R318)</f>
        <v>20</v>
      </c>
      <c r="U318" cm="1">
        <f t="array" aca="1" ref="U318" ca="1">INDEX(Abilities[Stamina Cost], S318)</f>
        <v>10</v>
      </c>
      <c r="V318">
        <f t="shared" ca="1" si="167"/>
        <v>2</v>
      </c>
      <c r="W318">
        <f t="shared" ca="1" si="168"/>
        <v>10</v>
      </c>
      <c r="X318">
        <f t="shared" ca="1" si="169"/>
        <v>20</v>
      </c>
      <c r="Y318">
        <f t="shared" ca="1" si="170"/>
        <v>2</v>
      </c>
      <c r="Z318">
        <f t="shared" ca="1" si="171"/>
        <v>11</v>
      </c>
      <c r="AA318" s="18" cm="1">
        <f t="array" aca="1" ref="AA318" ca="1">INDEX(Abilities[Element ID], $Z318)</f>
        <v>2</v>
      </c>
      <c r="AB318" s="18" cm="1">
        <f t="array" aca="1" ref="AB318" ca="1">INDEX(Abilities[Stamina Cost], $Z318)</f>
        <v>10</v>
      </c>
      <c r="AC318" s="18" cm="1">
        <f t="array" aca="1" ref="AC318" ca="1">INDEX(Abilities[Min Damage], $Z318)</f>
        <v>10</v>
      </c>
      <c r="AD318" s="18" cm="1">
        <f t="array" aca="1" ref="AD318" ca="1">INDEX(Abilities[Max Damage], $Z318)</f>
        <v>22</v>
      </c>
      <c r="AE318" s="14">
        <f t="shared" ca="1" si="172"/>
        <v>10.77604074673004</v>
      </c>
      <c r="AF318" t="str" cm="1">
        <f t="array" aca="1" ref="AF318" ca="1">INDEX(Abilities[Special Effect], Z318)</f>
        <v>Vampire</v>
      </c>
      <c r="AG318" t="b" cm="1">
        <f t="array" aca="1" ref="AG318" ca="1">RAND() &lt;INDEX(Abilities[Effect Chance], Z318)*O318/100</f>
        <v>0</v>
      </c>
      <c r="AH318" t="str">
        <f t="shared" ca="1" si="173"/>
        <v/>
      </c>
      <c r="AI318" s="14">
        <f t="shared" ca="1" si="174"/>
        <v>10.77604074673004</v>
      </c>
      <c r="AJ318" t="b">
        <f t="shared" ca="1" si="175"/>
        <v>0</v>
      </c>
      <c r="AK318" t="b">
        <f ca="1">AND(AJ318, H318=COUNTA(Parties[Player Party]))</f>
        <v>0</v>
      </c>
      <c r="AL318" s="14" cm="1">
        <f t="array" aca="1" ref="AL318" ca="1">INDEX(ElementMultiplier, BL318, P318)*100/N318</f>
        <v>1.9047619047619047</v>
      </c>
      <c r="AM318" s="14">
        <f t="shared" ca="1" si="162"/>
        <v>17</v>
      </c>
      <c r="AN318" s="18">
        <f t="shared" ca="1" si="165"/>
        <v>19.5</v>
      </c>
      <c r="AO318" s="18">
        <f t="shared" ca="1" si="176"/>
        <v>120</v>
      </c>
      <c r="AP318" s="18">
        <f t="shared" ca="1" si="177"/>
        <v>80</v>
      </c>
      <c r="AQ318" s="18">
        <f t="shared" ca="1" si="178"/>
        <v>105</v>
      </c>
      <c r="AR318" s="18">
        <f t="shared" ca="1" si="179"/>
        <v>90</v>
      </c>
      <c r="AS318">
        <f t="shared" ca="1" si="180"/>
        <v>3</v>
      </c>
      <c r="AT318" cm="1">
        <f t="array" aca="1" ref="AT318" ca="1">IF(AS318=AS317, AT317, INDEX(Parties[Opponent ID], AS318))</f>
        <v>11</v>
      </c>
      <c r="AU318" t="str" cm="1">
        <f t="array" aca="1" ref="AU318" ca="1">IF(AT318=AT317,AU317, INDEX(Monsters[Name], AT318))</f>
        <v>Gneaver</v>
      </c>
      <c r="AV318" cm="1">
        <f t="array" aca="1" ref="AV318" ca="1">IF(AND($AS318=$AS317, $CD317=""), BY317, INDEX(Monsters[Health], $AT318))</f>
        <v>63</v>
      </c>
      <c r="AW318" cm="1">
        <f t="array" aca="1" ref="AW318" ca="1">IF(AND($AS318=$AS317, $CD317=""), BZ317, INDEX(Monsters[Stamina], $AT318))</f>
        <v>89</v>
      </c>
      <c r="AX318" s="18" cm="1">
        <f t="array" aca="1" ref="AX318" ca="1">IF(AND($AS318=$AS317, $CD317=""), CA317, INDEX(Monsters[Attack], $AT318))</f>
        <v>110</v>
      </c>
      <c r="AY318" s="18" cm="1">
        <f t="array" aca="1" ref="AY318" ca="1">IF(AND($AS318=$AS317, $CD317=""), CB317, INDEX(Monsters[Defense], $AT318))</f>
        <v>80</v>
      </c>
      <c r="AZ318" s="18" cm="1">
        <f t="array" aca="1" ref="AZ318" ca="1">IF(AND($AS318=$AS317, $CD317=""), CC317, INDEX(Monsters[Luck], $AT318))</f>
        <v>100</v>
      </c>
      <c r="BA318" cm="1">
        <f t="array" aca="1" ref="BA318" ca="1">IF(AT318=AT317, BA317, MATCH(INDEX(Monsters[Element], AT318), Elements, 0))</f>
        <v>4</v>
      </c>
      <c r="BB318" s="4" cm="1">
        <f t="array" aca="1" ref="BB318" ca="1">INDEX(Monsters[Chance to Use 2], AT318)</f>
        <v>0.25</v>
      </c>
      <c r="BC318" cm="1">
        <f t="array" aca="1" ref="BC318" ca="1">INDEX(Monsters[Ability 1 ID], AT318)</f>
        <v>1</v>
      </c>
      <c r="BD318" cm="1">
        <f t="array" aca="1" ref="BD318" ca="1">INDEX(Monsters[Ability 2 ID], AT318)</f>
        <v>2</v>
      </c>
      <c r="BE318" cm="1">
        <f t="array" aca="1" ref="BE318" ca="1">INDEX(Abilities[Stamina Cost], BC318)</f>
        <v>5</v>
      </c>
      <c r="BF318" cm="1">
        <f t="array" aca="1" ref="BF318" ca="1">INDEX(Abilities[Stamina Cost], BD318)</f>
        <v>3</v>
      </c>
      <c r="BG318">
        <f t="shared" ca="1" si="181"/>
        <v>2</v>
      </c>
      <c r="BH318">
        <f t="shared" ca="1" si="182"/>
        <v>3</v>
      </c>
      <c r="BI318">
        <f t="shared" ca="1" si="183"/>
        <v>5</v>
      </c>
      <c r="BJ318">
        <f t="shared" ca="1" si="184"/>
        <v>1</v>
      </c>
      <c r="BK318">
        <f t="shared" ca="1" si="185"/>
        <v>1</v>
      </c>
      <c r="BL318" s="18" cm="1">
        <f t="array" aca="1" ref="BL318" ca="1">INDEX(Abilities[Element ID], $BK318)</f>
        <v>4</v>
      </c>
      <c r="BM318" s="18" cm="1">
        <f t="array" aca="1" ref="BM318" ca="1">INDEX(Abilities[Stamina Cost], $BK318)</f>
        <v>5</v>
      </c>
      <c r="BN318" s="18" cm="1">
        <f t="array" aca="1" ref="BN318" ca="1">INDEX(Abilities[Min Damage], $BK318)</f>
        <v>12</v>
      </c>
      <c r="BO318" s="18" cm="1">
        <f t="array" aca="1" ref="BO318" ca="1">INDEX(Abilities[Max Damage], $BK318)</f>
        <v>18</v>
      </c>
      <c r="BP318" s="14">
        <f t="shared" ca="1" si="186"/>
        <v>17.468962572920322</v>
      </c>
      <c r="BQ318" t="str" cm="1">
        <f t="array" aca="1" ref="BQ318" ca="1">INDEX(Abilities[Special Effect], BK318)</f>
        <v>Vampire</v>
      </c>
      <c r="BR318" t="b" cm="1">
        <f t="array" aca="1" ref="BR318" ca="1">RAND() &lt;INDEX(Abilities[Effect Chance], BK318)*AZ318/100</f>
        <v>1</v>
      </c>
      <c r="BS318" t="str">
        <f t="shared" ca="1" si="187"/>
        <v>Vampire</v>
      </c>
      <c r="BT318" s="14">
        <f t="shared" ca="1" si="188"/>
        <v>17.468962572920322</v>
      </c>
      <c r="BU318" t="b">
        <f t="shared" ca="1" si="189"/>
        <v>0</v>
      </c>
      <c r="BV318" t="b">
        <f ca="1">AND(BU318, AS318=COUNTA(Parties[Opponent Party]))</f>
        <v>0</v>
      </c>
      <c r="BW318" s="14" cm="1">
        <f t="array" aca="1" ref="BW318" ca="1">INDEX(ElementMultiplier, AA318, BA318)*100/AY318</f>
        <v>1.5625</v>
      </c>
      <c r="BX318" s="18">
        <f t="shared" ca="1" si="163"/>
        <v>17</v>
      </c>
      <c r="BY318" s="18">
        <f t="shared" ca="1" si="164"/>
        <v>54.5</v>
      </c>
      <c r="BZ318" s="18">
        <f t="shared" ca="1" si="190"/>
        <v>84</v>
      </c>
      <c r="CA318" s="18">
        <f t="shared" ca="1" si="191"/>
        <v>110</v>
      </c>
      <c r="CB318" s="18">
        <f t="shared" ca="1" si="192"/>
        <v>80</v>
      </c>
      <c r="CC318" s="18">
        <f t="shared" ca="1" si="193"/>
        <v>100</v>
      </c>
      <c r="CD318" t="str">
        <f t="shared" ca="1" si="194"/>
        <v/>
      </c>
    </row>
    <row r="319" spans="8:82" x14ac:dyDescent="0.25">
      <c r="H319">
        <f t="shared" ca="1" si="166"/>
        <v>2</v>
      </c>
      <c r="I319" cm="1">
        <f t="array" aca="1" ref="I319" ca="1">IF(H319=H318, I318, INDEX(Parties[Player ID], H319))</f>
        <v>8</v>
      </c>
      <c r="J319" t="str" cm="1">
        <f t="array" aca="1" ref="J319" ca="1">IF(I319=I318,J318, INDEX(Monsters[Name], I319))</f>
        <v>EFUP Gnome (Extrodinary Fantasical Ultra Pretty Gnome)</v>
      </c>
      <c r="K319" cm="1">
        <f t="array" aca="1" ref="K319" ca="1">IF(AND($H319=$H318, CD318=""), AN318, INDEX(Monsters[Health], $I319))</f>
        <v>19.5</v>
      </c>
      <c r="L319" cm="1">
        <f t="array" aca="1" ref="L319" ca="1">IF(AND($H319=$H318, $CD318=""), AO318, INDEX(Monsters[Stamina], $I319))</f>
        <v>120</v>
      </c>
      <c r="M319" s="18" cm="1">
        <f t="array" aca="1" ref="M319" ca="1">IF(AND($H319=$H318, $CD318=""), AP318, INDEX(Monsters[Attack], $I319))</f>
        <v>80</v>
      </c>
      <c r="N319" s="18" cm="1">
        <f t="array" aca="1" ref="N319" ca="1">IF(AND($H319=$H318, $CD318=""), AQ318, INDEX(Monsters[Defense], $I319))</f>
        <v>105</v>
      </c>
      <c r="O319" s="18" cm="1">
        <f t="array" aca="1" ref="O319" ca="1">IF(AND($H319=$H318, $CD318=""), AR318, INDEX(Monsters[Luck], $I319))</f>
        <v>90</v>
      </c>
      <c r="P319" cm="1">
        <f t="array" aca="1" ref="P319" ca="1">IF(I319=I318, P318, MATCH(INDEX(Monsters[Element], I319), Elements, 0))</f>
        <v>2</v>
      </c>
      <c r="Q319" s="4" cm="1">
        <f t="array" aca="1" ref="Q319" ca="1">INDEX(Monsters[Chance to Use 2], I319)</f>
        <v>0.8</v>
      </c>
      <c r="R319" cm="1">
        <f t="array" aca="1" ref="R319" ca="1">INDEX(Monsters[Ability 1 ID], I319)</f>
        <v>14</v>
      </c>
      <c r="S319" cm="1">
        <f t="array" aca="1" ref="S319" ca="1">INDEX(Monsters[Ability 2 ID], I319)</f>
        <v>11</v>
      </c>
      <c r="T319" cm="1">
        <f t="array" aca="1" ref="T319" ca="1">INDEX(Abilities[Stamina Cost], R319)</f>
        <v>20</v>
      </c>
      <c r="U319" cm="1">
        <f t="array" aca="1" ref="U319" ca="1">INDEX(Abilities[Stamina Cost], S319)</f>
        <v>10</v>
      </c>
      <c r="V319">
        <f t="shared" ca="1" si="167"/>
        <v>2</v>
      </c>
      <c r="W319">
        <f t="shared" ca="1" si="168"/>
        <v>10</v>
      </c>
      <c r="X319">
        <f t="shared" ca="1" si="169"/>
        <v>20</v>
      </c>
      <c r="Y319">
        <f t="shared" ca="1" si="170"/>
        <v>2</v>
      </c>
      <c r="Z319">
        <f t="shared" ca="1" si="171"/>
        <v>11</v>
      </c>
      <c r="AA319" s="18" cm="1">
        <f t="array" aca="1" ref="AA319" ca="1">INDEX(Abilities[Element ID], $Z319)</f>
        <v>2</v>
      </c>
      <c r="AB319" s="18" cm="1">
        <f t="array" aca="1" ref="AB319" ca="1">INDEX(Abilities[Stamina Cost], $Z319)</f>
        <v>10</v>
      </c>
      <c r="AC319" s="18" cm="1">
        <f t="array" aca="1" ref="AC319" ca="1">INDEX(Abilities[Min Damage], $Z319)</f>
        <v>10</v>
      </c>
      <c r="AD319" s="18" cm="1">
        <f t="array" aca="1" ref="AD319" ca="1">INDEX(Abilities[Max Damage], $Z319)</f>
        <v>22</v>
      </c>
      <c r="AE319" s="14">
        <f t="shared" ca="1" si="172"/>
        <v>12.144590537221388</v>
      </c>
      <c r="AF319" t="str" cm="1">
        <f t="array" aca="1" ref="AF319" ca="1">INDEX(Abilities[Special Effect], Z319)</f>
        <v>Vampire</v>
      </c>
      <c r="AG319" t="b" cm="1">
        <f t="array" aca="1" ref="AG319" ca="1">RAND() &lt;INDEX(Abilities[Effect Chance], Z319)*O319/100</f>
        <v>1</v>
      </c>
      <c r="AH319" t="str">
        <f t="shared" ca="1" si="173"/>
        <v>Vampire</v>
      </c>
      <c r="AI319" s="14">
        <f t="shared" ca="1" si="174"/>
        <v>12.144590537221388</v>
      </c>
      <c r="AJ319" t="b">
        <f t="shared" ca="1" si="175"/>
        <v>0</v>
      </c>
      <c r="AK319" t="b">
        <f ca="1">AND(AJ319, H319=COUNTA(Parties[Player Party]))</f>
        <v>0</v>
      </c>
      <c r="AL319" s="14" cm="1">
        <f t="array" aca="1" ref="AL319" ca="1">INDEX(ElementMultiplier, BL319, P319)*100/N319</f>
        <v>1.9047619047619047</v>
      </c>
      <c r="AM319" s="14">
        <f t="shared" ca="1" si="162"/>
        <v>18</v>
      </c>
      <c r="AN319" s="18">
        <f t="shared" ca="1" si="165"/>
        <v>11</v>
      </c>
      <c r="AO319" s="18">
        <f t="shared" ca="1" si="176"/>
        <v>110</v>
      </c>
      <c r="AP319" s="18">
        <f t="shared" ca="1" si="177"/>
        <v>80</v>
      </c>
      <c r="AQ319" s="18">
        <f t="shared" ca="1" si="178"/>
        <v>105</v>
      </c>
      <c r="AR319" s="18">
        <f t="shared" ca="1" si="179"/>
        <v>90</v>
      </c>
      <c r="AS319">
        <f t="shared" ca="1" si="180"/>
        <v>3</v>
      </c>
      <c r="AT319" cm="1">
        <f t="array" aca="1" ref="AT319" ca="1">IF(AS319=AS318, AT318, INDEX(Parties[Opponent ID], AS319))</f>
        <v>11</v>
      </c>
      <c r="AU319" t="str" cm="1">
        <f t="array" aca="1" ref="AU319" ca="1">IF(AT319=AT318,AU318, INDEX(Monsters[Name], AT319))</f>
        <v>Gneaver</v>
      </c>
      <c r="AV319" cm="1">
        <f t="array" aca="1" ref="AV319" ca="1">IF(AND($AS319=$AS318, $CD318=""), BY318, INDEX(Monsters[Health], $AT319))</f>
        <v>54.5</v>
      </c>
      <c r="AW319" cm="1">
        <f t="array" aca="1" ref="AW319" ca="1">IF(AND($AS319=$AS318, $CD318=""), BZ318, INDEX(Monsters[Stamina], $AT319))</f>
        <v>84</v>
      </c>
      <c r="AX319" s="18" cm="1">
        <f t="array" aca="1" ref="AX319" ca="1">IF(AND($AS319=$AS318, $CD318=""), CA318, INDEX(Monsters[Attack], $AT319))</f>
        <v>110</v>
      </c>
      <c r="AY319" s="18" cm="1">
        <f t="array" aca="1" ref="AY319" ca="1">IF(AND($AS319=$AS318, $CD318=""), CB318, INDEX(Monsters[Defense], $AT319))</f>
        <v>80</v>
      </c>
      <c r="AZ319" s="18" cm="1">
        <f t="array" aca="1" ref="AZ319" ca="1">IF(AND($AS319=$AS318, $CD318=""), CC318, INDEX(Monsters[Luck], $AT319))</f>
        <v>100</v>
      </c>
      <c r="BA319" cm="1">
        <f t="array" aca="1" ref="BA319" ca="1">IF(AT319=AT318, BA318, MATCH(INDEX(Monsters[Element], AT319), Elements, 0))</f>
        <v>4</v>
      </c>
      <c r="BB319" s="4" cm="1">
        <f t="array" aca="1" ref="BB319" ca="1">INDEX(Monsters[Chance to Use 2], AT319)</f>
        <v>0.25</v>
      </c>
      <c r="BC319" cm="1">
        <f t="array" aca="1" ref="BC319" ca="1">INDEX(Monsters[Ability 1 ID], AT319)</f>
        <v>1</v>
      </c>
      <c r="BD319" cm="1">
        <f t="array" aca="1" ref="BD319" ca="1">INDEX(Monsters[Ability 2 ID], AT319)</f>
        <v>2</v>
      </c>
      <c r="BE319" cm="1">
        <f t="array" aca="1" ref="BE319" ca="1">INDEX(Abilities[Stamina Cost], BC319)</f>
        <v>5</v>
      </c>
      <c r="BF319" cm="1">
        <f t="array" aca="1" ref="BF319" ca="1">INDEX(Abilities[Stamina Cost], BD319)</f>
        <v>3</v>
      </c>
      <c r="BG319">
        <f t="shared" ca="1" si="181"/>
        <v>2</v>
      </c>
      <c r="BH319">
        <f t="shared" ca="1" si="182"/>
        <v>3</v>
      </c>
      <c r="BI319">
        <f t="shared" ca="1" si="183"/>
        <v>5</v>
      </c>
      <c r="BJ319">
        <f t="shared" ca="1" si="184"/>
        <v>1</v>
      </c>
      <c r="BK319">
        <f t="shared" ca="1" si="185"/>
        <v>1</v>
      </c>
      <c r="BL319" s="18" cm="1">
        <f t="array" aca="1" ref="BL319" ca="1">INDEX(Abilities[Element ID], $BK319)</f>
        <v>4</v>
      </c>
      <c r="BM319" s="18" cm="1">
        <f t="array" aca="1" ref="BM319" ca="1">INDEX(Abilities[Stamina Cost], $BK319)</f>
        <v>5</v>
      </c>
      <c r="BN319" s="18" cm="1">
        <f t="array" aca="1" ref="BN319" ca="1">INDEX(Abilities[Min Damage], $BK319)</f>
        <v>12</v>
      </c>
      <c r="BO319" s="18" cm="1">
        <f t="array" aca="1" ref="BO319" ca="1">INDEX(Abilities[Max Damage], $BK319)</f>
        <v>18</v>
      </c>
      <c r="BP319" s="14">
        <f t="shared" ca="1" si="186"/>
        <v>17.884373335250491</v>
      </c>
      <c r="BQ319" t="str" cm="1">
        <f t="array" aca="1" ref="BQ319" ca="1">INDEX(Abilities[Special Effect], BK319)</f>
        <v>Vampire</v>
      </c>
      <c r="BR319" t="b" cm="1">
        <f t="array" aca="1" ref="BR319" ca="1">RAND() &lt;INDEX(Abilities[Effect Chance], BK319)*AZ319/100</f>
        <v>0</v>
      </c>
      <c r="BS319" t="str">
        <f t="shared" ca="1" si="187"/>
        <v/>
      </c>
      <c r="BT319" s="14">
        <f t="shared" ca="1" si="188"/>
        <v>17.884373335250491</v>
      </c>
      <c r="BU319" t="b">
        <f t="shared" ca="1" si="189"/>
        <v>0</v>
      </c>
      <c r="BV319" t="b">
        <f ca="1">AND(BU319, AS319=COUNTA(Parties[Opponent Party]))</f>
        <v>0</v>
      </c>
      <c r="BW319" s="14" cm="1">
        <f t="array" aca="1" ref="BW319" ca="1">INDEX(ElementMultiplier, AA319, BA319)*100/AY319</f>
        <v>1.5625</v>
      </c>
      <c r="BX319" s="18">
        <f t="shared" ca="1" si="163"/>
        <v>19</v>
      </c>
      <c r="BY319" s="18">
        <f t="shared" ca="1" si="164"/>
        <v>35.5</v>
      </c>
      <c r="BZ319" s="18">
        <f t="shared" ca="1" si="190"/>
        <v>79</v>
      </c>
      <c r="CA319" s="18">
        <f t="shared" ca="1" si="191"/>
        <v>110</v>
      </c>
      <c r="CB319" s="18">
        <f t="shared" ca="1" si="192"/>
        <v>80</v>
      </c>
      <c r="CC319" s="18">
        <f t="shared" ca="1" si="193"/>
        <v>100</v>
      </c>
      <c r="CD319" t="str">
        <f t="shared" ca="1" si="194"/>
        <v/>
      </c>
    </row>
    <row r="320" spans="8:82" x14ac:dyDescent="0.25">
      <c r="H320">
        <f t="shared" ca="1" si="166"/>
        <v>2</v>
      </c>
      <c r="I320" cm="1">
        <f t="array" aca="1" ref="I320" ca="1">IF(H320=H319, I319, INDEX(Parties[Player ID], H320))</f>
        <v>8</v>
      </c>
      <c r="J320" t="str" cm="1">
        <f t="array" aca="1" ref="J320" ca="1">IF(I320=I319,J319, INDEX(Monsters[Name], I320))</f>
        <v>EFUP Gnome (Extrodinary Fantasical Ultra Pretty Gnome)</v>
      </c>
      <c r="K320" cm="1">
        <f t="array" aca="1" ref="K320" ca="1">IF(AND($H320=$H319, CD319=""), AN319, INDEX(Monsters[Health], $I320))</f>
        <v>11</v>
      </c>
      <c r="L320" cm="1">
        <f t="array" aca="1" ref="L320" ca="1">IF(AND($H320=$H319, $CD319=""), AO319, INDEX(Monsters[Stamina], $I320))</f>
        <v>110</v>
      </c>
      <c r="M320" s="18" cm="1">
        <f t="array" aca="1" ref="M320" ca="1">IF(AND($H320=$H319, $CD319=""), AP319, INDEX(Monsters[Attack], $I320))</f>
        <v>80</v>
      </c>
      <c r="N320" s="18" cm="1">
        <f t="array" aca="1" ref="N320" ca="1">IF(AND($H320=$H319, $CD319=""), AQ319, INDEX(Monsters[Defense], $I320))</f>
        <v>105</v>
      </c>
      <c r="O320" s="18" cm="1">
        <f t="array" aca="1" ref="O320" ca="1">IF(AND($H320=$H319, $CD319=""), AR319, INDEX(Monsters[Luck], $I320))</f>
        <v>90</v>
      </c>
      <c r="P320" cm="1">
        <f t="array" aca="1" ref="P320" ca="1">IF(I320=I319, P319, MATCH(INDEX(Monsters[Element], I320), Elements, 0))</f>
        <v>2</v>
      </c>
      <c r="Q320" s="4" cm="1">
        <f t="array" aca="1" ref="Q320" ca="1">INDEX(Monsters[Chance to Use 2], I320)</f>
        <v>0.8</v>
      </c>
      <c r="R320" cm="1">
        <f t="array" aca="1" ref="R320" ca="1">INDEX(Monsters[Ability 1 ID], I320)</f>
        <v>14</v>
      </c>
      <c r="S320" cm="1">
        <f t="array" aca="1" ref="S320" ca="1">INDEX(Monsters[Ability 2 ID], I320)</f>
        <v>11</v>
      </c>
      <c r="T320" cm="1">
        <f t="array" aca="1" ref="T320" ca="1">INDEX(Abilities[Stamina Cost], R320)</f>
        <v>20</v>
      </c>
      <c r="U320" cm="1">
        <f t="array" aca="1" ref="U320" ca="1">INDEX(Abilities[Stamina Cost], S320)</f>
        <v>10</v>
      </c>
      <c r="V320">
        <f t="shared" ca="1" si="167"/>
        <v>2</v>
      </c>
      <c r="W320">
        <f t="shared" ca="1" si="168"/>
        <v>10</v>
      </c>
      <c r="X320">
        <f t="shared" ca="1" si="169"/>
        <v>20</v>
      </c>
      <c r="Y320">
        <f t="shared" ca="1" si="170"/>
        <v>2</v>
      </c>
      <c r="Z320">
        <f t="shared" ca="1" si="171"/>
        <v>11</v>
      </c>
      <c r="AA320" s="18" cm="1">
        <f t="array" aca="1" ref="AA320" ca="1">INDEX(Abilities[Element ID], $Z320)</f>
        <v>2</v>
      </c>
      <c r="AB320" s="18" cm="1">
        <f t="array" aca="1" ref="AB320" ca="1">INDEX(Abilities[Stamina Cost], $Z320)</f>
        <v>10</v>
      </c>
      <c r="AC320" s="18" cm="1">
        <f t="array" aca="1" ref="AC320" ca="1">INDEX(Abilities[Min Damage], $Z320)</f>
        <v>10</v>
      </c>
      <c r="AD320" s="18" cm="1">
        <f t="array" aca="1" ref="AD320" ca="1">INDEX(Abilities[Max Damage], $Z320)</f>
        <v>22</v>
      </c>
      <c r="AE320" s="14">
        <f t="shared" ca="1" si="172"/>
        <v>15.644380077085316</v>
      </c>
      <c r="AF320" t="str" cm="1">
        <f t="array" aca="1" ref="AF320" ca="1">INDEX(Abilities[Special Effect], Z320)</f>
        <v>Vampire</v>
      </c>
      <c r="AG320" t="b" cm="1">
        <f t="array" aca="1" ref="AG320" ca="1">RAND() &lt;INDEX(Abilities[Effect Chance], Z320)*O320/100</f>
        <v>1</v>
      </c>
      <c r="AH320" t="str">
        <f t="shared" ca="1" si="173"/>
        <v>Vampire</v>
      </c>
      <c r="AI320" s="14">
        <f t="shared" ca="1" si="174"/>
        <v>15.644380077085316</v>
      </c>
      <c r="AJ320" t="b">
        <f t="shared" ca="1" si="175"/>
        <v>0</v>
      </c>
      <c r="AK320" t="b">
        <f ca="1">AND(AJ320, H320=COUNTA(Parties[Player Party]))</f>
        <v>0</v>
      </c>
      <c r="AL320" s="14" cm="1">
        <f t="array" aca="1" ref="AL320" ca="1">INDEX(ElementMultiplier, BL320, P320)*100/N320</f>
        <v>1.9047619047619047</v>
      </c>
      <c r="AM320" s="14">
        <f t="shared" ca="1" si="162"/>
        <v>17</v>
      </c>
      <c r="AN320" s="18">
        <f t="shared" ca="1" si="165"/>
        <v>6</v>
      </c>
      <c r="AO320" s="18">
        <f t="shared" ca="1" si="176"/>
        <v>100</v>
      </c>
      <c r="AP320" s="18">
        <f t="shared" ca="1" si="177"/>
        <v>80</v>
      </c>
      <c r="AQ320" s="18">
        <f t="shared" ca="1" si="178"/>
        <v>105</v>
      </c>
      <c r="AR320" s="18">
        <f t="shared" ca="1" si="179"/>
        <v>90</v>
      </c>
      <c r="AS320">
        <f t="shared" ca="1" si="180"/>
        <v>3</v>
      </c>
      <c r="AT320" cm="1">
        <f t="array" aca="1" ref="AT320" ca="1">IF(AS320=AS319, AT319, INDEX(Parties[Opponent ID], AS320))</f>
        <v>11</v>
      </c>
      <c r="AU320" t="str" cm="1">
        <f t="array" aca="1" ref="AU320" ca="1">IF(AT320=AT319,AU319, INDEX(Monsters[Name], AT320))</f>
        <v>Gneaver</v>
      </c>
      <c r="AV320" cm="1">
        <f t="array" aca="1" ref="AV320" ca="1">IF(AND($AS320=$AS319, $CD319=""), BY319, INDEX(Monsters[Health], $AT320))</f>
        <v>35.5</v>
      </c>
      <c r="AW320" cm="1">
        <f t="array" aca="1" ref="AW320" ca="1">IF(AND($AS320=$AS319, $CD319=""), BZ319, INDEX(Monsters[Stamina], $AT320))</f>
        <v>79</v>
      </c>
      <c r="AX320" s="18" cm="1">
        <f t="array" aca="1" ref="AX320" ca="1">IF(AND($AS320=$AS319, $CD319=""), CA319, INDEX(Monsters[Attack], $AT320))</f>
        <v>110</v>
      </c>
      <c r="AY320" s="18" cm="1">
        <f t="array" aca="1" ref="AY320" ca="1">IF(AND($AS320=$AS319, $CD319=""), CB319, INDEX(Monsters[Defense], $AT320))</f>
        <v>80</v>
      </c>
      <c r="AZ320" s="18" cm="1">
        <f t="array" aca="1" ref="AZ320" ca="1">IF(AND($AS320=$AS319, $CD319=""), CC319, INDEX(Monsters[Luck], $AT320))</f>
        <v>100</v>
      </c>
      <c r="BA320" cm="1">
        <f t="array" aca="1" ref="BA320" ca="1">IF(AT320=AT319, BA319, MATCH(INDEX(Monsters[Element], AT320), Elements, 0))</f>
        <v>4</v>
      </c>
      <c r="BB320" s="4" cm="1">
        <f t="array" aca="1" ref="BB320" ca="1">INDEX(Monsters[Chance to Use 2], AT320)</f>
        <v>0.25</v>
      </c>
      <c r="BC320" cm="1">
        <f t="array" aca="1" ref="BC320" ca="1">INDEX(Monsters[Ability 1 ID], AT320)</f>
        <v>1</v>
      </c>
      <c r="BD320" cm="1">
        <f t="array" aca="1" ref="BD320" ca="1">INDEX(Monsters[Ability 2 ID], AT320)</f>
        <v>2</v>
      </c>
      <c r="BE320" cm="1">
        <f t="array" aca="1" ref="BE320" ca="1">INDEX(Abilities[Stamina Cost], BC320)</f>
        <v>5</v>
      </c>
      <c r="BF320" cm="1">
        <f t="array" aca="1" ref="BF320" ca="1">INDEX(Abilities[Stamina Cost], BD320)</f>
        <v>3</v>
      </c>
      <c r="BG320">
        <f t="shared" ca="1" si="181"/>
        <v>2</v>
      </c>
      <c r="BH320">
        <f t="shared" ca="1" si="182"/>
        <v>3</v>
      </c>
      <c r="BI320">
        <f t="shared" ca="1" si="183"/>
        <v>5</v>
      </c>
      <c r="BJ320">
        <f t="shared" ca="1" si="184"/>
        <v>1</v>
      </c>
      <c r="BK320">
        <f t="shared" ca="1" si="185"/>
        <v>1</v>
      </c>
      <c r="BL320" s="18" cm="1">
        <f t="array" aca="1" ref="BL320" ca="1">INDEX(Abilities[Element ID], $BK320)</f>
        <v>4</v>
      </c>
      <c r="BM320" s="18" cm="1">
        <f t="array" aca="1" ref="BM320" ca="1">INDEX(Abilities[Stamina Cost], $BK320)</f>
        <v>5</v>
      </c>
      <c r="BN320" s="18" cm="1">
        <f t="array" aca="1" ref="BN320" ca="1">INDEX(Abilities[Min Damage], $BK320)</f>
        <v>12</v>
      </c>
      <c r="BO320" s="18" cm="1">
        <f t="array" aca="1" ref="BO320" ca="1">INDEX(Abilities[Max Damage], $BK320)</f>
        <v>18</v>
      </c>
      <c r="BP320" s="14">
        <f t="shared" ca="1" si="186"/>
        <v>17.027247095734719</v>
      </c>
      <c r="BQ320" t="str" cm="1">
        <f t="array" aca="1" ref="BQ320" ca="1">INDEX(Abilities[Special Effect], BK320)</f>
        <v>Vampire</v>
      </c>
      <c r="BR320" t="b" cm="1">
        <f t="array" aca="1" ref="BR320" ca="1">RAND() &lt;INDEX(Abilities[Effect Chance], BK320)*AZ320/100</f>
        <v>1</v>
      </c>
      <c r="BS320" t="str">
        <f t="shared" ca="1" si="187"/>
        <v>Vampire</v>
      </c>
      <c r="BT320" s="14">
        <f t="shared" ca="1" si="188"/>
        <v>17.027247095734719</v>
      </c>
      <c r="BU320" t="b">
        <f t="shared" ca="1" si="189"/>
        <v>0</v>
      </c>
      <c r="BV320" t="b">
        <f ca="1">AND(BU320, AS320=COUNTA(Parties[Opponent Party]))</f>
        <v>0</v>
      </c>
      <c r="BW320" s="14" cm="1">
        <f t="array" aca="1" ref="BW320" ca="1">INDEX(ElementMultiplier, AA320, BA320)*100/AY320</f>
        <v>1.5625</v>
      </c>
      <c r="BX320" s="18">
        <f t="shared" ca="1" si="163"/>
        <v>24</v>
      </c>
      <c r="BY320" s="18">
        <f t="shared" ca="1" si="164"/>
        <v>20</v>
      </c>
      <c r="BZ320" s="18">
        <f t="shared" ca="1" si="190"/>
        <v>74</v>
      </c>
      <c r="CA320" s="18">
        <f t="shared" ca="1" si="191"/>
        <v>110</v>
      </c>
      <c r="CB320" s="18">
        <f t="shared" ca="1" si="192"/>
        <v>80</v>
      </c>
      <c r="CC320" s="18">
        <f t="shared" ca="1" si="193"/>
        <v>100</v>
      </c>
      <c r="CD320" t="str">
        <f t="shared" ca="1" si="194"/>
        <v/>
      </c>
    </row>
    <row r="321" spans="8:82" x14ac:dyDescent="0.25">
      <c r="H321">
        <f t="shared" ca="1" si="166"/>
        <v>2</v>
      </c>
      <c r="I321" cm="1">
        <f t="array" aca="1" ref="I321" ca="1">IF(H321=H320, I320, INDEX(Parties[Player ID], H321))</f>
        <v>8</v>
      </c>
      <c r="J321" t="str" cm="1">
        <f t="array" aca="1" ref="J321" ca="1">IF(I321=I320,J320, INDEX(Monsters[Name], I321))</f>
        <v>EFUP Gnome (Extrodinary Fantasical Ultra Pretty Gnome)</v>
      </c>
      <c r="K321" cm="1">
        <f t="array" aca="1" ref="K321" ca="1">IF(AND($H321=$H320, CD320=""), AN320, INDEX(Monsters[Health], $I321))</f>
        <v>6</v>
      </c>
      <c r="L321" cm="1">
        <f t="array" aca="1" ref="L321" ca="1">IF(AND($H321=$H320, $CD320=""), AO320, INDEX(Monsters[Stamina], $I321))</f>
        <v>100</v>
      </c>
      <c r="M321" s="18" cm="1">
        <f t="array" aca="1" ref="M321" ca="1">IF(AND($H321=$H320, $CD320=""), AP320, INDEX(Monsters[Attack], $I321))</f>
        <v>80</v>
      </c>
      <c r="N321" s="18" cm="1">
        <f t="array" aca="1" ref="N321" ca="1">IF(AND($H321=$H320, $CD320=""), AQ320, INDEX(Monsters[Defense], $I321))</f>
        <v>105</v>
      </c>
      <c r="O321" s="18" cm="1">
        <f t="array" aca="1" ref="O321" ca="1">IF(AND($H321=$H320, $CD320=""), AR320, INDEX(Monsters[Luck], $I321))</f>
        <v>90</v>
      </c>
      <c r="P321" cm="1">
        <f t="array" aca="1" ref="P321" ca="1">IF(I321=I320, P320, MATCH(INDEX(Monsters[Element], I321), Elements, 0))</f>
        <v>2</v>
      </c>
      <c r="Q321" s="4" cm="1">
        <f t="array" aca="1" ref="Q321" ca="1">INDEX(Monsters[Chance to Use 2], I321)</f>
        <v>0.8</v>
      </c>
      <c r="R321" cm="1">
        <f t="array" aca="1" ref="R321" ca="1">INDEX(Monsters[Ability 1 ID], I321)</f>
        <v>14</v>
      </c>
      <c r="S321" cm="1">
        <f t="array" aca="1" ref="S321" ca="1">INDEX(Monsters[Ability 2 ID], I321)</f>
        <v>11</v>
      </c>
      <c r="T321" cm="1">
        <f t="array" aca="1" ref="T321" ca="1">INDEX(Abilities[Stamina Cost], R321)</f>
        <v>20</v>
      </c>
      <c r="U321" cm="1">
        <f t="array" aca="1" ref="U321" ca="1">INDEX(Abilities[Stamina Cost], S321)</f>
        <v>10</v>
      </c>
      <c r="V321">
        <f t="shared" ca="1" si="167"/>
        <v>2</v>
      </c>
      <c r="W321">
        <f t="shared" ca="1" si="168"/>
        <v>10</v>
      </c>
      <c r="X321">
        <f t="shared" ca="1" si="169"/>
        <v>20</v>
      </c>
      <c r="Y321">
        <f t="shared" ca="1" si="170"/>
        <v>2</v>
      </c>
      <c r="Z321">
        <f t="shared" ca="1" si="171"/>
        <v>11</v>
      </c>
      <c r="AA321" s="18" cm="1">
        <f t="array" aca="1" ref="AA321" ca="1">INDEX(Abilities[Element ID], $Z321)</f>
        <v>2</v>
      </c>
      <c r="AB321" s="18" cm="1">
        <f t="array" aca="1" ref="AB321" ca="1">INDEX(Abilities[Stamina Cost], $Z321)</f>
        <v>10</v>
      </c>
      <c r="AC321" s="18" cm="1">
        <f t="array" aca="1" ref="AC321" ca="1">INDEX(Abilities[Min Damage], $Z321)</f>
        <v>10</v>
      </c>
      <c r="AD321" s="18" cm="1">
        <f t="array" aca="1" ref="AD321" ca="1">INDEX(Abilities[Max Damage], $Z321)</f>
        <v>22</v>
      </c>
      <c r="AE321" s="14">
        <f t="shared" ca="1" si="172"/>
        <v>13.564863259041024</v>
      </c>
      <c r="AF321" t="str" cm="1">
        <f t="array" aca="1" ref="AF321" ca="1">INDEX(Abilities[Special Effect], Z321)</f>
        <v>Vampire</v>
      </c>
      <c r="AG321" t="b" cm="1">
        <f t="array" aca="1" ref="AG321" ca="1">RAND() &lt;INDEX(Abilities[Effect Chance], Z321)*O321/100</f>
        <v>1</v>
      </c>
      <c r="AH321" t="str">
        <f t="shared" ca="1" si="173"/>
        <v>Vampire</v>
      </c>
      <c r="AI321" s="14">
        <f t="shared" ca="1" si="174"/>
        <v>13.564863259041024</v>
      </c>
      <c r="AJ321" t="b">
        <f t="shared" ca="1" si="175"/>
        <v>0</v>
      </c>
      <c r="AK321" t="b">
        <f ca="1">AND(AJ321, H321=COUNTA(Parties[Player Party]))</f>
        <v>0</v>
      </c>
      <c r="AL321" s="14" cm="1">
        <f t="array" aca="1" ref="AL321" ca="1">INDEX(ElementMultiplier, BL321, P321)*100/N321</f>
        <v>1.9047619047619047</v>
      </c>
      <c r="AM321" s="14">
        <f t="shared" ca="1" si="162"/>
        <v>16</v>
      </c>
      <c r="AN321" s="18">
        <f t="shared" ca="1" si="165"/>
        <v>0.5</v>
      </c>
      <c r="AO321" s="18">
        <f t="shared" ca="1" si="176"/>
        <v>90</v>
      </c>
      <c r="AP321" s="18">
        <f t="shared" ca="1" si="177"/>
        <v>80</v>
      </c>
      <c r="AQ321" s="18">
        <f t="shared" ca="1" si="178"/>
        <v>105</v>
      </c>
      <c r="AR321" s="18">
        <f t="shared" ca="1" si="179"/>
        <v>90</v>
      </c>
      <c r="AS321">
        <f t="shared" ca="1" si="180"/>
        <v>3</v>
      </c>
      <c r="AT321" cm="1">
        <f t="array" aca="1" ref="AT321" ca="1">IF(AS321=AS320, AT320, INDEX(Parties[Opponent ID], AS321))</f>
        <v>11</v>
      </c>
      <c r="AU321" t="str" cm="1">
        <f t="array" aca="1" ref="AU321" ca="1">IF(AT321=AT320,AU320, INDEX(Monsters[Name], AT321))</f>
        <v>Gneaver</v>
      </c>
      <c r="AV321" cm="1">
        <f t="array" aca="1" ref="AV321" ca="1">IF(AND($AS321=$AS320, $CD320=""), BY320, INDEX(Monsters[Health], $AT321))</f>
        <v>20</v>
      </c>
      <c r="AW321" cm="1">
        <f t="array" aca="1" ref="AW321" ca="1">IF(AND($AS321=$AS320, $CD320=""), BZ320, INDEX(Monsters[Stamina], $AT321))</f>
        <v>74</v>
      </c>
      <c r="AX321" s="18" cm="1">
        <f t="array" aca="1" ref="AX321" ca="1">IF(AND($AS321=$AS320, $CD320=""), CA320, INDEX(Monsters[Attack], $AT321))</f>
        <v>110</v>
      </c>
      <c r="AY321" s="18" cm="1">
        <f t="array" aca="1" ref="AY321" ca="1">IF(AND($AS321=$AS320, $CD320=""), CB320, INDEX(Monsters[Defense], $AT321))</f>
        <v>80</v>
      </c>
      <c r="AZ321" s="18" cm="1">
        <f t="array" aca="1" ref="AZ321" ca="1">IF(AND($AS321=$AS320, $CD320=""), CC320, INDEX(Monsters[Luck], $AT321))</f>
        <v>100</v>
      </c>
      <c r="BA321" cm="1">
        <f t="array" aca="1" ref="BA321" ca="1">IF(AT321=AT320, BA320, MATCH(INDEX(Monsters[Element], AT321), Elements, 0))</f>
        <v>4</v>
      </c>
      <c r="BB321" s="4" cm="1">
        <f t="array" aca="1" ref="BB321" ca="1">INDEX(Monsters[Chance to Use 2], AT321)</f>
        <v>0.25</v>
      </c>
      <c r="BC321" cm="1">
        <f t="array" aca="1" ref="BC321" ca="1">INDEX(Monsters[Ability 1 ID], AT321)</f>
        <v>1</v>
      </c>
      <c r="BD321" cm="1">
        <f t="array" aca="1" ref="BD321" ca="1">INDEX(Monsters[Ability 2 ID], AT321)</f>
        <v>2</v>
      </c>
      <c r="BE321" cm="1">
        <f t="array" aca="1" ref="BE321" ca="1">INDEX(Abilities[Stamina Cost], BC321)</f>
        <v>5</v>
      </c>
      <c r="BF321" cm="1">
        <f t="array" aca="1" ref="BF321" ca="1">INDEX(Abilities[Stamina Cost], BD321)</f>
        <v>3</v>
      </c>
      <c r="BG321">
        <f t="shared" ca="1" si="181"/>
        <v>2</v>
      </c>
      <c r="BH321">
        <f t="shared" ca="1" si="182"/>
        <v>3</v>
      </c>
      <c r="BI321">
        <f t="shared" ca="1" si="183"/>
        <v>5</v>
      </c>
      <c r="BJ321">
        <f t="shared" ca="1" si="184"/>
        <v>1</v>
      </c>
      <c r="BK321">
        <f t="shared" ca="1" si="185"/>
        <v>1</v>
      </c>
      <c r="BL321" s="18" cm="1">
        <f t="array" aca="1" ref="BL321" ca="1">INDEX(Abilities[Element ID], $BK321)</f>
        <v>4</v>
      </c>
      <c r="BM321" s="18" cm="1">
        <f t="array" aca="1" ref="BM321" ca="1">INDEX(Abilities[Stamina Cost], $BK321)</f>
        <v>5</v>
      </c>
      <c r="BN321" s="18" cm="1">
        <f t="array" aca="1" ref="BN321" ca="1">INDEX(Abilities[Min Damage], $BK321)</f>
        <v>12</v>
      </c>
      <c r="BO321" s="18" cm="1">
        <f t="array" aca="1" ref="BO321" ca="1">INDEX(Abilities[Max Damage], $BK321)</f>
        <v>18</v>
      </c>
      <c r="BP321" s="14">
        <f t="shared" ca="1" si="186"/>
        <v>16.044871019942413</v>
      </c>
      <c r="BQ321" t="str" cm="1">
        <f t="array" aca="1" ref="BQ321" ca="1">INDEX(Abilities[Special Effect], BK321)</f>
        <v>Vampire</v>
      </c>
      <c r="BR321" t="b" cm="1">
        <f t="array" aca="1" ref="BR321" ca="1">RAND() &lt;INDEX(Abilities[Effect Chance], BK321)*AZ321/100</f>
        <v>1</v>
      </c>
      <c r="BS321" t="str">
        <f t="shared" ca="1" si="187"/>
        <v>Vampire</v>
      </c>
      <c r="BT321" s="14">
        <f t="shared" ca="1" si="188"/>
        <v>16.044871019942413</v>
      </c>
      <c r="BU321" t="b">
        <f t="shared" ca="1" si="189"/>
        <v>0</v>
      </c>
      <c r="BV321" t="b">
        <f ca="1">AND(BU321, AS321=COUNTA(Parties[Opponent Party]))</f>
        <v>0</v>
      </c>
      <c r="BW321" s="14" cm="1">
        <f t="array" aca="1" ref="BW321" ca="1">INDEX(ElementMultiplier, AA321, BA321)*100/AY321</f>
        <v>1.5625</v>
      </c>
      <c r="BX321" s="18">
        <f t="shared" ca="1" si="163"/>
        <v>21</v>
      </c>
      <c r="BY321" s="18">
        <f t="shared" ca="1" si="164"/>
        <v>7</v>
      </c>
      <c r="BZ321" s="18">
        <f t="shared" ca="1" si="190"/>
        <v>69</v>
      </c>
      <c r="CA321" s="18">
        <f t="shared" ca="1" si="191"/>
        <v>110</v>
      </c>
      <c r="CB321" s="18">
        <f t="shared" ca="1" si="192"/>
        <v>80</v>
      </c>
      <c r="CC321" s="18">
        <f t="shared" ca="1" si="193"/>
        <v>100</v>
      </c>
      <c r="CD321" t="str">
        <f t="shared" ca="1" si="194"/>
        <v/>
      </c>
    </row>
    <row r="322" spans="8:82" x14ac:dyDescent="0.25">
      <c r="H322">
        <f t="shared" ca="1" si="166"/>
        <v>2</v>
      </c>
      <c r="I322" cm="1">
        <f t="array" aca="1" ref="I322" ca="1">IF(H322=H321, I321, INDEX(Parties[Player ID], H322))</f>
        <v>8</v>
      </c>
      <c r="J322" t="str" cm="1">
        <f t="array" aca="1" ref="J322" ca="1">IF(I322=I321,J321, INDEX(Monsters[Name], I322))</f>
        <v>EFUP Gnome (Extrodinary Fantasical Ultra Pretty Gnome)</v>
      </c>
      <c r="K322" cm="1">
        <f t="array" aca="1" ref="K322" ca="1">IF(AND($H322=$H321, CD321=""), AN321, INDEX(Monsters[Health], $I322))</f>
        <v>0.5</v>
      </c>
      <c r="L322" cm="1">
        <f t="array" aca="1" ref="L322" ca="1">IF(AND($H322=$H321, $CD321=""), AO321, INDEX(Monsters[Stamina], $I322))</f>
        <v>90</v>
      </c>
      <c r="M322" s="18" cm="1">
        <f t="array" aca="1" ref="M322" ca="1">IF(AND($H322=$H321, $CD321=""), AP321, INDEX(Monsters[Attack], $I322))</f>
        <v>80</v>
      </c>
      <c r="N322" s="18" cm="1">
        <f t="array" aca="1" ref="N322" ca="1">IF(AND($H322=$H321, $CD321=""), AQ321, INDEX(Monsters[Defense], $I322))</f>
        <v>105</v>
      </c>
      <c r="O322" s="18" cm="1">
        <f t="array" aca="1" ref="O322" ca="1">IF(AND($H322=$H321, $CD321=""), AR321, INDEX(Monsters[Luck], $I322))</f>
        <v>90</v>
      </c>
      <c r="P322" cm="1">
        <f t="array" aca="1" ref="P322" ca="1">IF(I322=I321, P321, MATCH(INDEX(Monsters[Element], I322), Elements, 0))</f>
        <v>2</v>
      </c>
      <c r="Q322" s="4" cm="1">
        <f t="array" aca="1" ref="Q322" ca="1">INDEX(Monsters[Chance to Use 2], I322)</f>
        <v>0.8</v>
      </c>
      <c r="R322" cm="1">
        <f t="array" aca="1" ref="R322" ca="1">INDEX(Monsters[Ability 1 ID], I322)</f>
        <v>14</v>
      </c>
      <c r="S322" cm="1">
        <f t="array" aca="1" ref="S322" ca="1">INDEX(Monsters[Ability 2 ID], I322)</f>
        <v>11</v>
      </c>
      <c r="T322" cm="1">
        <f t="array" aca="1" ref="T322" ca="1">INDEX(Abilities[Stamina Cost], R322)</f>
        <v>20</v>
      </c>
      <c r="U322" cm="1">
        <f t="array" aca="1" ref="U322" ca="1">INDEX(Abilities[Stamina Cost], S322)</f>
        <v>10</v>
      </c>
      <c r="V322">
        <f t="shared" ca="1" si="167"/>
        <v>2</v>
      </c>
      <c r="W322">
        <f t="shared" ca="1" si="168"/>
        <v>10</v>
      </c>
      <c r="X322">
        <f t="shared" ca="1" si="169"/>
        <v>20</v>
      </c>
      <c r="Y322">
        <f t="shared" ca="1" si="170"/>
        <v>2</v>
      </c>
      <c r="Z322">
        <f t="shared" ca="1" si="171"/>
        <v>11</v>
      </c>
      <c r="AA322" s="18" cm="1">
        <f t="array" aca="1" ref="AA322" ca="1">INDEX(Abilities[Element ID], $Z322)</f>
        <v>2</v>
      </c>
      <c r="AB322" s="18" cm="1">
        <f t="array" aca="1" ref="AB322" ca="1">INDEX(Abilities[Stamina Cost], $Z322)</f>
        <v>10</v>
      </c>
      <c r="AC322" s="18" cm="1">
        <f t="array" aca="1" ref="AC322" ca="1">INDEX(Abilities[Min Damage], $Z322)</f>
        <v>10</v>
      </c>
      <c r="AD322" s="18" cm="1">
        <f t="array" aca="1" ref="AD322" ca="1">INDEX(Abilities[Max Damage], $Z322)</f>
        <v>22</v>
      </c>
      <c r="AE322" s="14">
        <f t="shared" ca="1" si="172"/>
        <v>13.735995933326112</v>
      </c>
      <c r="AF322" t="str" cm="1">
        <f t="array" aca="1" ref="AF322" ca="1">INDEX(Abilities[Special Effect], Z322)</f>
        <v>Vampire</v>
      </c>
      <c r="AG322" t="b" cm="1">
        <f t="array" aca="1" ref="AG322" ca="1">RAND() &lt;INDEX(Abilities[Effect Chance], Z322)*O322/100</f>
        <v>1</v>
      </c>
      <c r="AH322" t="str">
        <f t="shared" ca="1" si="173"/>
        <v>Vampire</v>
      </c>
      <c r="AI322" s="14">
        <f t="shared" ca="1" si="174"/>
        <v>13.735995933326112</v>
      </c>
      <c r="AJ322" t="b">
        <f t="shared" ca="1" si="175"/>
        <v>1</v>
      </c>
      <c r="AK322" t="b">
        <f ca="1">AND(AJ322, H322=COUNTA(Parties[Player Party]))</f>
        <v>0</v>
      </c>
      <c r="AL322" s="14" cm="1">
        <f t="array" aca="1" ref="AL322" ca="1">INDEX(ElementMultiplier, BL322, P322)*100/N322</f>
        <v>1.9047619047619047</v>
      </c>
      <c r="AM322" s="14">
        <f t="shared" ca="1" si="162"/>
        <v>19</v>
      </c>
      <c r="AN322" s="18">
        <f t="shared" ca="1" si="165"/>
        <v>0</v>
      </c>
      <c r="AO322" s="18">
        <f t="shared" ca="1" si="176"/>
        <v>80</v>
      </c>
      <c r="AP322" s="18">
        <f t="shared" ca="1" si="177"/>
        <v>80</v>
      </c>
      <c r="AQ322" s="18">
        <f t="shared" ca="1" si="178"/>
        <v>105</v>
      </c>
      <c r="AR322" s="18">
        <f t="shared" ca="1" si="179"/>
        <v>90</v>
      </c>
      <c r="AS322">
        <f t="shared" ca="1" si="180"/>
        <v>3</v>
      </c>
      <c r="AT322" cm="1">
        <f t="array" aca="1" ref="AT322" ca="1">IF(AS322=AS321, AT321, INDEX(Parties[Opponent ID], AS322))</f>
        <v>11</v>
      </c>
      <c r="AU322" t="str" cm="1">
        <f t="array" aca="1" ref="AU322" ca="1">IF(AT322=AT321,AU321, INDEX(Monsters[Name], AT322))</f>
        <v>Gneaver</v>
      </c>
      <c r="AV322" cm="1">
        <f t="array" aca="1" ref="AV322" ca="1">IF(AND($AS322=$AS321, $CD321=""), BY321, INDEX(Monsters[Health], $AT322))</f>
        <v>7</v>
      </c>
      <c r="AW322" cm="1">
        <f t="array" aca="1" ref="AW322" ca="1">IF(AND($AS322=$AS321, $CD321=""), BZ321, INDEX(Monsters[Stamina], $AT322))</f>
        <v>69</v>
      </c>
      <c r="AX322" s="18" cm="1">
        <f t="array" aca="1" ref="AX322" ca="1">IF(AND($AS322=$AS321, $CD321=""), CA321, INDEX(Monsters[Attack], $AT322))</f>
        <v>110</v>
      </c>
      <c r="AY322" s="18" cm="1">
        <f t="array" aca="1" ref="AY322" ca="1">IF(AND($AS322=$AS321, $CD321=""), CB321, INDEX(Monsters[Defense], $AT322))</f>
        <v>80</v>
      </c>
      <c r="AZ322" s="18" cm="1">
        <f t="array" aca="1" ref="AZ322" ca="1">IF(AND($AS322=$AS321, $CD321=""), CC321, INDEX(Monsters[Luck], $AT322))</f>
        <v>100</v>
      </c>
      <c r="BA322" cm="1">
        <f t="array" aca="1" ref="BA322" ca="1">IF(AT322=AT321, BA321, MATCH(INDEX(Monsters[Element], AT322), Elements, 0))</f>
        <v>4</v>
      </c>
      <c r="BB322" s="4" cm="1">
        <f t="array" aca="1" ref="BB322" ca="1">INDEX(Monsters[Chance to Use 2], AT322)</f>
        <v>0.25</v>
      </c>
      <c r="BC322" cm="1">
        <f t="array" aca="1" ref="BC322" ca="1">INDEX(Monsters[Ability 1 ID], AT322)</f>
        <v>1</v>
      </c>
      <c r="BD322" cm="1">
        <f t="array" aca="1" ref="BD322" ca="1">INDEX(Monsters[Ability 2 ID], AT322)</f>
        <v>2</v>
      </c>
      <c r="BE322" cm="1">
        <f t="array" aca="1" ref="BE322" ca="1">INDEX(Abilities[Stamina Cost], BC322)</f>
        <v>5</v>
      </c>
      <c r="BF322" cm="1">
        <f t="array" aca="1" ref="BF322" ca="1">INDEX(Abilities[Stamina Cost], BD322)</f>
        <v>3</v>
      </c>
      <c r="BG322">
        <f t="shared" ca="1" si="181"/>
        <v>2</v>
      </c>
      <c r="BH322">
        <f t="shared" ca="1" si="182"/>
        <v>3</v>
      </c>
      <c r="BI322">
        <f t="shared" ca="1" si="183"/>
        <v>5</v>
      </c>
      <c r="BJ322">
        <f t="shared" ca="1" si="184"/>
        <v>1</v>
      </c>
      <c r="BK322">
        <f t="shared" ca="1" si="185"/>
        <v>1</v>
      </c>
      <c r="BL322" s="18" cm="1">
        <f t="array" aca="1" ref="BL322" ca="1">INDEX(Abilities[Element ID], $BK322)</f>
        <v>4</v>
      </c>
      <c r="BM322" s="18" cm="1">
        <f t="array" aca="1" ref="BM322" ca="1">INDEX(Abilities[Stamina Cost], $BK322)</f>
        <v>5</v>
      </c>
      <c r="BN322" s="18" cm="1">
        <f t="array" aca="1" ref="BN322" ca="1">INDEX(Abilities[Min Damage], $BK322)</f>
        <v>12</v>
      </c>
      <c r="BO322" s="18" cm="1">
        <f t="array" aca="1" ref="BO322" ca="1">INDEX(Abilities[Max Damage], $BK322)</f>
        <v>18</v>
      </c>
      <c r="BP322" s="14">
        <f t="shared" ca="1" si="186"/>
        <v>19.313723215639001</v>
      </c>
      <c r="BQ322" t="str" cm="1">
        <f t="array" aca="1" ref="BQ322" ca="1">INDEX(Abilities[Special Effect], BK322)</f>
        <v>Vampire</v>
      </c>
      <c r="BR322" t="b" cm="1">
        <f t="array" aca="1" ref="BR322" ca="1">RAND() &lt;INDEX(Abilities[Effect Chance], BK322)*AZ322/100</f>
        <v>1</v>
      </c>
      <c r="BS322" t="str">
        <f t="shared" ca="1" si="187"/>
        <v>Vampire</v>
      </c>
      <c r="BT322" s="14">
        <f t="shared" ca="1" si="188"/>
        <v>19.313723215639001</v>
      </c>
      <c r="BU322" t="b">
        <f t="shared" ca="1" si="189"/>
        <v>1</v>
      </c>
      <c r="BV322" t="b">
        <f ca="1">AND(BU322, AS322=COUNTA(Parties[Opponent Party]))</f>
        <v>1</v>
      </c>
      <c r="BW322" s="14" cm="1">
        <f t="array" aca="1" ref="BW322" ca="1">INDEX(ElementMultiplier, AA322, BA322)*100/AY322</f>
        <v>1.5625</v>
      </c>
      <c r="BX322" s="18">
        <f t="shared" ca="1" si="163"/>
        <v>21</v>
      </c>
      <c r="BY322" s="18">
        <f t="shared" ca="1" si="164"/>
        <v>0</v>
      </c>
      <c r="BZ322" s="18">
        <f t="shared" ca="1" si="190"/>
        <v>64</v>
      </c>
      <c r="CA322" s="18">
        <f t="shared" ca="1" si="191"/>
        <v>110</v>
      </c>
      <c r="CB322" s="18">
        <f t="shared" ca="1" si="192"/>
        <v>80</v>
      </c>
      <c r="CC322" s="18">
        <f t="shared" ca="1" si="193"/>
        <v>100</v>
      </c>
      <c r="CD322" t="str">
        <f t="shared" ca="1" si="194"/>
        <v>Player</v>
      </c>
    </row>
    <row r="323" spans="8:82" x14ac:dyDescent="0.25">
      <c r="H323">
        <f t="shared" ca="1" si="166"/>
        <v>1</v>
      </c>
      <c r="I323" cm="1">
        <f t="array" aca="1" ref="I323" ca="1">IF(H323=H322, I322, INDEX(Parties[Player ID], H323))</f>
        <v>5</v>
      </c>
      <c r="J323" t="str" cm="1">
        <f t="array" aca="1" ref="J323" ca="1">IF(I323=I322,J322, INDEX(Monsters[Name], I323))</f>
        <v>Gunome</v>
      </c>
      <c r="K323" cm="1">
        <f t="array" aca="1" ref="K323" ca="1">IF(AND($H323=$H322, CD322=""), AN322, INDEX(Monsters[Health], $I323))</f>
        <v>55</v>
      </c>
      <c r="L323" cm="1">
        <f t="array" aca="1" ref="L323" ca="1">IF(AND($H323=$H322, $CD322=""), AO322, INDEX(Monsters[Stamina], $I323))</f>
        <v>110</v>
      </c>
      <c r="M323" s="18" cm="1">
        <f t="array" aca="1" ref="M323" ca="1">IF(AND($H323=$H322, $CD322=""), AP322, INDEX(Monsters[Attack], $I323))</f>
        <v>165</v>
      </c>
      <c r="N323" s="18" cm="1">
        <f t="array" aca="1" ref="N323" ca="1">IF(AND($H323=$H322, $CD322=""), AQ322, INDEX(Monsters[Defense], $I323))</f>
        <v>125</v>
      </c>
      <c r="O323" s="18" cm="1">
        <f t="array" aca="1" ref="O323" ca="1">IF(AND($H323=$H322, $CD322=""), AR322, INDEX(Monsters[Luck], $I323))</f>
        <v>110</v>
      </c>
      <c r="P323" cm="1">
        <f t="array" aca="1" ref="P323" ca="1">IF(I323=I322, P322, MATCH(INDEX(Monsters[Element], I323), Elements, 0))</f>
        <v>5</v>
      </c>
      <c r="Q323" s="4" cm="1">
        <f t="array" aca="1" ref="Q323" ca="1">INDEX(Monsters[Chance to Use 2], I323)</f>
        <v>0.4</v>
      </c>
      <c r="R323" cm="1">
        <f t="array" aca="1" ref="R323" ca="1">INDEX(Monsters[Ability 1 ID], I323)</f>
        <v>9</v>
      </c>
      <c r="S323" cm="1">
        <f t="array" aca="1" ref="S323" ca="1">INDEX(Monsters[Ability 2 ID], I323)</f>
        <v>10</v>
      </c>
      <c r="T323" cm="1">
        <f t="array" aca="1" ref="T323" ca="1">INDEX(Abilities[Stamina Cost], R323)</f>
        <v>5</v>
      </c>
      <c r="U323" cm="1">
        <f t="array" aca="1" ref="U323" ca="1">INDEX(Abilities[Stamina Cost], S323)</f>
        <v>12</v>
      </c>
      <c r="V323">
        <f t="shared" ca="1" si="167"/>
        <v>1</v>
      </c>
      <c r="W323">
        <f t="shared" ca="1" si="168"/>
        <v>5</v>
      </c>
      <c r="X323">
        <f t="shared" ca="1" si="169"/>
        <v>12</v>
      </c>
      <c r="Y323">
        <f t="shared" ca="1" si="170"/>
        <v>2</v>
      </c>
      <c r="Z323">
        <f t="shared" ca="1" si="171"/>
        <v>10</v>
      </c>
      <c r="AA323" s="18" cm="1">
        <f t="array" aca="1" ref="AA323" ca="1">INDEX(Abilities[Element ID], $Z323)</f>
        <v>5</v>
      </c>
      <c r="AB323" s="18" cm="1">
        <f t="array" aca="1" ref="AB323" ca="1">INDEX(Abilities[Stamina Cost], $Z323)</f>
        <v>12</v>
      </c>
      <c r="AC323" s="18" cm="1">
        <f t="array" aca="1" ref="AC323" ca="1">INDEX(Abilities[Min Damage], $Z323)</f>
        <v>4</v>
      </c>
      <c r="AD323" s="18" cm="1">
        <f t="array" aca="1" ref="AD323" ca="1">INDEX(Abilities[Max Damage], $Z323)</f>
        <v>10</v>
      </c>
      <c r="AE323" s="14">
        <f t="shared" ca="1" si="172"/>
        <v>12.894100967181309</v>
      </c>
      <c r="AF323" t="str" cm="1">
        <f t="array" aca="1" ref="AF323" ca="1">INDEX(Abilities[Special Effect], Z323)</f>
        <v>Focus</v>
      </c>
      <c r="AG323" t="b" cm="1">
        <f t="array" aca="1" ref="AG323" ca="1">RAND() &lt;INDEX(Abilities[Effect Chance], Z323)*O323/100</f>
        <v>0</v>
      </c>
      <c r="AH323" t="str">
        <f t="shared" ca="1" si="173"/>
        <v/>
      </c>
      <c r="AI323" s="14">
        <f t="shared" ca="1" si="174"/>
        <v>12.894100967181309</v>
      </c>
      <c r="AJ323" t="b">
        <f t="shared" ca="1" si="175"/>
        <v>0</v>
      </c>
      <c r="AK323" t="b">
        <f ca="1">AND(AJ323, H323=COUNTA(Parties[Player Party]))</f>
        <v>0</v>
      </c>
      <c r="AL323" s="14" cm="1">
        <f t="array" aca="1" ref="AL323" ca="1">INDEX(ElementMultiplier, BL323, P323)*100/N323</f>
        <v>0.8</v>
      </c>
      <c r="AM323" s="14">
        <f t="shared" ref="AM323:AM364" ca="1" si="195">ROUND((AL323*(IF(BS323 = "Rage", (AI323*BW323)/2, 0))+BT323), 0)</f>
        <v>8</v>
      </c>
      <c r="AN323" s="18">
        <f t="shared" ca="1" si="165"/>
        <v>47</v>
      </c>
      <c r="AO323" s="18">
        <f t="shared" ca="1" si="176"/>
        <v>98</v>
      </c>
      <c r="AP323" s="18">
        <f t="shared" ca="1" si="177"/>
        <v>165</v>
      </c>
      <c r="AQ323" s="18">
        <f t="shared" ca="1" si="178"/>
        <v>113</v>
      </c>
      <c r="AR323" s="18">
        <f t="shared" ca="1" si="179"/>
        <v>110</v>
      </c>
      <c r="AS323">
        <f t="shared" ca="1" si="180"/>
        <v>1</v>
      </c>
      <c r="AT323" cm="1">
        <f t="array" aca="1" ref="AT323" ca="1">IF(AS323=AS322, AT322, INDEX(Parties[Opponent ID], AS323))</f>
        <v>12</v>
      </c>
      <c r="AU323" t="str" cm="1">
        <f t="array" aca="1" ref="AU323" ca="1">IF(AT323=AT322,AU322, INDEX(Monsters[Name], AT323))</f>
        <v>Gmooose</v>
      </c>
      <c r="AV323" cm="1">
        <f t="array" aca="1" ref="AV323" ca="1">IF(AND($AS323=$AS322, $CD322=""), BY322, INDEX(Monsters[Health], $AT323))</f>
        <v>185</v>
      </c>
      <c r="AW323" cm="1">
        <f t="array" aca="1" ref="AW323" ca="1">IF(AND($AS323=$AS322, $CD322=""), BZ322, INDEX(Monsters[Stamina], $AT323))</f>
        <v>135</v>
      </c>
      <c r="AX323" s="18" cm="1">
        <f t="array" aca="1" ref="AX323" ca="1">IF(AND($AS323=$AS322, $CD322=""), CA322, INDEX(Monsters[Attack], $AT323))</f>
        <v>70</v>
      </c>
      <c r="AY323" s="18" cm="1">
        <f t="array" aca="1" ref="AY323" ca="1">IF(AND($AS323=$AS322, $CD322=""), CB322, INDEX(Monsters[Defense], $AT323))</f>
        <v>115</v>
      </c>
      <c r="AZ323" s="18" cm="1">
        <f t="array" aca="1" ref="AZ323" ca="1">IF(AND($AS323=$AS322, $CD322=""), CC322, INDEX(Monsters[Luck], $AT323))</f>
        <v>100</v>
      </c>
      <c r="BA323" cm="1">
        <f t="array" aca="1" ref="BA323" ca="1">IF(AT323=AT322, BA322, MATCH(INDEX(Monsters[Element], AT323), Elements, 0))</f>
        <v>4</v>
      </c>
      <c r="BB323" s="4" cm="1">
        <f t="array" aca="1" ref="BB323" ca="1">INDEX(Monsters[Chance to Use 2], AT323)</f>
        <v>0.19999999999999996</v>
      </c>
      <c r="BC323" cm="1">
        <f t="array" aca="1" ref="BC323" ca="1">INDEX(Monsters[Ability 1 ID], AT323)</f>
        <v>3</v>
      </c>
      <c r="BD323" cm="1">
        <f t="array" aca="1" ref="BD323" ca="1">INDEX(Monsters[Ability 2 ID], AT323)</f>
        <v>2</v>
      </c>
      <c r="BE323" cm="1">
        <f t="array" aca="1" ref="BE323" ca="1">INDEX(Abilities[Stamina Cost], BC323)</f>
        <v>3</v>
      </c>
      <c r="BF323" cm="1">
        <f t="array" aca="1" ref="BF323" ca="1">INDEX(Abilities[Stamina Cost], BD323)</f>
        <v>3</v>
      </c>
      <c r="BG323">
        <f t="shared" ca="1" si="181"/>
        <v>1</v>
      </c>
      <c r="BH323">
        <f t="shared" ca="1" si="182"/>
        <v>3</v>
      </c>
      <c r="BI323">
        <f t="shared" ca="1" si="183"/>
        <v>3</v>
      </c>
      <c r="BJ323">
        <f t="shared" ca="1" si="184"/>
        <v>2</v>
      </c>
      <c r="BK323">
        <f t="shared" ca="1" si="185"/>
        <v>2</v>
      </c>
      <c r="BL323" s="18" cm="1">
        <f t="array" aca="1" ref="BL323" ca="1">INDEX(Abilities[Element ID], $BK323)</f>
        <v>1</v>
      </c>
      <c r="BM323" s="18" cm="1">
        <f t="array" aca="1" ref="BM323" ca="1">INDEX(Abilities[Stamina Cost], $BK323)</f>
        <v>3</v>
      </c>
      <c r="BN323" s="18" cm="1">
        <f t="array" aca="1" ref="BN323" ca="1">INDEX(Abilities[Min Damage], $BK323)</f>
        <v>8</v>
      </c>
      <c r="BO323" s="18" cm="1">
        <f t="array" aca="1" ref="BO323" ca="1">INDEX(Abilities[Max Damage], $BK323)</f>
        <v>13</v>
      </c>
      <c r="BP323" s="14">
        <f t="shared" ca="1" si="186"/>
        <v>8.0310957952684401</v>
      </c>
      <c r="BQ323" t="str" cm="1">
        <f t="array" aca="1" ref="BQ323" ca="1">INDEX(Abilities[Special Effect], BK323)</f>
        <v>Sunder</v>
      </c>
      <c r="BR323" t="b" cm="1">
        <f t="array" aca="1" ref="BR323" ca="1">RAND() &lt;INDEX(Abilities[Effect Chance], BK323)*AZ323/100</f>
        <v>1</v>
      </c>
      <c r="BS323" t="str">
        <f t="shared" ca="1" si="187"/>
        <v>Sunder</v>
      </c>
      <c r="BT323" s="14">
        <f t="shared" ca="1" si="188"/>
        <v>8.0310957952684401</v>
      </c>
      <c r="BU323" t="b">
        <f t="shared" ca="1" si="189"/>
        <v>0</v>
      </c>
      <c r="BV323" t="b">
        <f ca="1">AND(BU323, AS323=COUNTA(Parties[Opponent Party]))</f>
        <v>0</v>
      </c>
      <c r="BW323" s="14" cm="1">
        <f t="array" aca="1" ref="BW323" ca="1">INDEX(ElementMultiplier, AA323, BA323)*100/AY323</f>
        <v>1.3043478260869565</v>
      </c>
      <c r="BX323" s="18">
        <f t="shared" ref="BX323:BX364" ca="1" si="196">ROUND((IF(AH323 = "Rage", (BT323*AL323)/2, 0)+AI323)*BW323, 0)</f>
        <v>17</v>
      </c>
      <c r="BY323" s="18">
        <f t="shared" ref="BY323:BY364" ca="1" si="197">MAX((AV323+IF(BS323 = "Vampire", AM323/2, 0))-BX323, 0)</f>
        <v>168</v>
      </c>
      <c r="BZ323" s="18">
        <f t="shared" ca="1" si="190"/>
        <v>132</v>
      </c>
      <c r="CA323" s="18">
        <f t="shared" ca="1" si="191"/>
        <v>70</v>
      </c>
      <c r="CB323" s="18">
        <f t="shared" ca="1" si="192"/>
        <v>115</v>
      </c>
      <c r="CC323" s="18">
        <f t="shared" ca="1" si="193"/>
        <v>100</v>
      </c>
      <c r="CD323" t="str">
        <f t="shared" ca="1" si="194"/>
        <v/>
      </c>
    </row>
    <row r="324" spans="8:82" x14ac:dyDescent="0.25">
      <c r="H324">
        <f t="shared" ca="1" si="166"/>
        <v>1</v>
      </c>
      <c r="I324" cm="1">
        <f t="array" aca="1" ref="I324" ca="1">IF(H324=H323, I323, INDEX(Parties[Player ID], H324))</f>
        <v>5</v>
      </c>
      <c r="J324" t="str" cm="1">
        <f t="array" aca="1" ref="J324" ca="1">IF(I324=I323,J323, INDEX(Monsters[Name], I324))</f>
        <v>Gunome</v>
      </c>
      <c r="K324" cm="1">
        <f t="array" aca="1" ref="K324" ca="1">IF(AND($H324=$H323, CD323=""), AN323, INDEX(Monsters[Health], $I324))</f>
        <v>47</v>
      </c>
      <c r="L324" cm="1">
        <f t="array" aca="1" ref="L324" ca="1">IF(AND($H324=$H323, $CD323=""), AO323, INDEX(Monsters[Stamina], $I324))</f>
        <v>98</v>
      </c>
      <c r="M324" s="18" cm="1">
        <f t="array" aca="1" ref="M324" ca="1">IF(AND($H324=$H323, $CD323=""), AP323, INDEX(Monsters[Attack], $I324))</f>
        <v>165</v>
      </c>
      <c r="N324" s="18" cm="1">
        <f t="array" aca="1" ref="N324" ca="1">IF(AND($H324=$H323, $CD323=""), AQ323, INDEX(Monsters[Defense], $I324))</f>
        <v>113</v>
      </c>
      <c r="O324" s="18" cm="1">
        <f t="array" aca="1" ref="O324" ca="1">IF(AND($H324=$H323, $CD323=""), AR323, INDEX(Monsters[Luck], $I324))</f>
        <v>110</v>
      </c>
      <c r="P324" cm="1">
        <f t="array" aca="1" ref="P324" ca="1">IF(I324=I323, P323, MATCH(INDEX(Monsters[Element], I324), Elements, 0))</f>
        <v>5</v>
      </c>
      <c r="Q324" s="4" cm="1">
        <f t="array" aca="1" ref="Q324" ca="1">INDEX(Monsters[Chance to Use 2], I324)</f>
        <v>0.4</v>
      </c>
      <c r="R324" cm="1">
        <f t="array" aca="1" ref="R324" ca="1">INDEX(Monsters[Ability 1 ID], I324)</f>
        <v>9</v>
      </c>
      <c r="S324" cm="1">
        <f t="array" aca="1" ref="S324" ca="1">INDEX(Monsters[Ability 2 ID], I324)</f>
        <v>10</v>
      </c>
      <c r="T324" cm="1">
        <f t="array" aca="1" ref="T324" ca="1">INDEX(Abilities[Stamina Cost], R324)</f>
        <v>5</v>
      </c>
      <c r="U324" cm="1">
        <f t="array" aca="1" ref="U324" ca="1">INDEX(Abilities[Stamina Cost], S324)</f>
        <v>12</v>
      </c>
      <c r="V324">
        <f t="shared" ca="1" si="167"/>
        <v>1</v>
      </c>
      <c r="W324">
        <f t="shared" ca="1" si="168"/>
        <v>5</v>
      </c>
      <c r="X324">
        <f t="shared" ca="1" si="169"/>
        <v>12</v>
      </c>
      <c r="Y324">
        <f t="shared" ca="1" si="170"/>
        <v>2</v>
      </c>
      <c r="Z324">
        <f t="shared" ca="1" si="171"/>
        <v>10</v>
      </c>
      <c r="AA324" s="18" cm="1">
        <f t="array" aca="1" ref="AA324" ca="1">INDEX(Abilities[Element ID], $Z324)</f>
        <v>5</v>
      </c>
      <c r="AB324" s="18" cm="1">
        <f t="array" aca="1" ref="AB324" ca="1">INDEX(Abilities[Stamina Cost], $Z324)</f>
        <v>12</v>
      </c>
      <c r="AC324" s="18" cm="1">
        <f t="array" aca="1" ref="AC324" ca="1">INDEX(Abilities[Min Damage], $Z324)</f>
        <v>4</v>
      </c>
      <c r="AD324" s="18" cm="1">
        <f t="array" aca="1" ref="AD324" ca="1">INDEX(Abilities[Max Damage], $Z324)</f>
        <v>10</v>
      </c>
      <c r="AE324" s="14">
        <f t="shared" ca="1" si="172"/>
        <v>14.310861198749002</v>
      </c>
      <c r="AF324" t="str" cm="1">
        <f t="array" aca="1" ref="AF324" ca="1">INDEX(Abilities[Special Effect], Z324)</f>
        <v>Focus</v>
      </c>
      <c r="AG324" t="b" cm="1">
        <f t="array" aca="1" ref="AG324" ca="1">RAND() &lt;INDEX(Abilities[Effect Chance], Z324)*O324/100</f>
        <v>0</v>
      </c>
      <c r="AH324" t="str">
        <f t="shared" ca="1" si="173"/>
        <v/>
      </c>
      <c r="AI324" s="14">
        <f t="shared" ca="1" si="174"/>
        <v>14.310861198749002</v>
      </c>
      <c r="AJ324" t="b">
        <f t="shared" ca="1" si="175"/>
        <v>0</v>
      </c>
      <c r="AK324" t="b">
        <f ca="1">AND(AJ324, H324=COUNTA(Parties[Player Party]))</f>
        <v>0</v>
      </c>
      <c r="AL324" s="14" cm="1">
        <f t="array" aca="1" ref="AL324" ca="1">INDEX(ElementMultiplier, BL324, P324)*100/N324</f>
        <v>1.1061946902654867</v>
      </c>
      <c r="AM324" s="14">
        <f t="shared" ca="1" si="195"/>
        <v>5</v>
      </c>
      <c r="AN324" s="18">
        <f t="shared" ref="AN324:AN364" ca="1" si="198">MAX((K324+IF(AH324 = "Vampire", BX324/2, 0))-AM324, 0)</f>
        <v>42</v>
      </c>
      <c r="AO324" s="18">
        <f t="shared" ca="1" si="176"/>
        <v>86</v>
      </c>
      <c r="AP324" s="18">
        <f t="shared" ca="1" si="177"/>
        <v>165</v>
      </c>
      <c r="AQ324" s="18">
        <f t="shared" ca="1" si="178"/>
        <v>113</v>
      </c>
      <c r="AR324" s="18">
        <f t="shared" ca="1" si="179"/>
        <v>110</v>
      </c>
      <c r="AS324">
        <f t="shared" ca="1" si="180"/>
        <v>1</v>
      </c>
      <c r="AT324" cm="1">
        <f t="array" aca="1" ref="AT324" ca="1">IF(AS324=AS323, AT323, INDEX(Parties[Opponent ID], AS324))</f>
        <v>12</v>
      </c>
      <c r="AU324" t="str" cm="1">
        <f t="array" aca="1" ref="AU324" ca="1">IF(AT324=AT323,AU323, INDEX(Monsters[Name], AT324))</f>
        <v>Gmooose</v>
      </c>
      <c r="AV324" cm="1">
        <f t="array" aca="1" ref="AV324" ca="1">IF(AND($AS324=$AS323, $CD323=""), BY323, INDEX(Monsters[Health], $AT324))</f>
        <v>168</v>
      </c>
      <c r="AW324" cm="1">
        <f t="array" aca="1" ref="AW324" ca="1">IF(AND($AS324=$AS323, $CD323=""), BZ323, INDEX(Monsters[Stamina], $AT324))</f>
        <v>132</v>
      </c>
      <c r="AX324" s="18" cm="1">
        <f t="array" aca="1" ref="AX324" ca="1">IF(AND($AS324=$AS323, $CD323=""), CA323, INDEX(Monsters[Attack], $AT324))</f>
        <v>70</v>
      </c>
      <c r="AY324" s="18" cm="1">
        <f t="array" aca="1" ref="AY324" ca="1">IF(AND($AS324=$AS323, $CD323=""), CB323, INDEX(Monsters[Defense], $AT324))</f>
        <v>115</v>
      </c>
      <c r="AZ324" s="18" cm="1">
        <f t="array" aca="1" ref="AZ324" ca="1">IF(AND($AS324=$AS323, $CD323=""), CC323, INDEX(Monsters[Luck], $AT324))</f>
        <v>100</v>
      </c>
      <c r="BA324" cm="1">
        <f t="array" aca="1" ref="BA324" ca="1">IF(AT324=AT323, BA323, MATCH(INDEX(Monsters[Element], AT324), Elements, 0))</f>
        <v>4</v>
      </c>
      <c r="BB324" s="4" cm="1">
        <f t="array" aca="1" ref="BB324" ca="1">INDEX(Monsters[Chance to Use 2], AT324)</f>
        <v>0.19999999999999996</v>
      </c>
      <c r="BC324" cm="1">
        <f t="array" aca="1" ref="BC324" ca="1">INDEX(Monsters[Ability 1 ID], AT324)</f>
        <v>3</v>
      </c>
      <c r="BD324" cm="1">
        <f t="array" aca="1" ref="BD324" ca="1">INDEX(Monsters[Ability 2 ID], AT324)</f>
        <v>2</v>
      </c>
      <c r="BE324" cm="1">
        <f t="array" aca="1" ref="BE324" ca="1">INDEX(Abilities[Stamina Cost], BC324)</f>
        <v>3</v>
      </c>
      <c r="BF324" cm="1">
        <f t="array" aca="1" ref="BF324" ca="1">INDEX(Abilities[Stamina Cost], BD324)</f>
        <v>3</v>
      </c>
      <c r="BG324">
        <f t="shared" ca="1" si="181"/>
        <v>1</v>
      </c>
      <c r="BH324">
        <f t="shared" ca="1" si="182"/>
        <v>3</v>
      </c>
      <c r="BI324">
        <f t="shared" ca="1" si="183"/>
        <v>3</v>
      </c>
      <c r="BJ324">
        <f t="shared" ca="1" si="184"/>
        <v>1</v>
      </c>
      <c r="BK324">
        <f t="shared" ca="1" si="185"/>
        <v>3</v>
      </c>
      <c r="BL324" s="18" cm="1">
        <f t="array" aca="1" ref="BL324" ca="1">INDEX(Abilities[Element ID], $BK324)</f>
        <v>4</v>
      </c>
      <c r="BM324" s="18" cm="1">
        <f t="array" aca="1" ref="BM324" ca="1">INDEX(Abilities[Stamina Cost], $BK324)</f>
        <v>3</v>
      </c>
      <c r="BN324" s="18" cm="1">
        <f t="array" aca="1" ref="BN324" ca="1">INDEX(Abilities[Min Damage], $BK324)</f>
        <v>4</v>
      </c>
      <c r="BO324" s="18" cm="1">
        <f t="array" aca="1" ref="BO324" ca="1">INDEX(Abilities[Max Damage], $BK324)</f>
        <v>8</v>
      </c>
      <c r="BP324" s="14">
        <f t="shared" ca="1" si="186"/>
        <v>4.8300049072045654</v>
      </c>
      <c r="BQ324" t="str" cm="1">
        <f t="array" aca="1" ref="BQ324" ca="1">INDEX(Abilities[Special Effect], BK324)</f>
        <v>Fortify</v>
      </c>
      <c r="BR324" t="b" cm="1">
        <f t="array" aca="1" ref="BR324" ca="1">RAND() &lt;INDEX(Abilities[Effect Chance], BK324)*AZ324/100</f>
        <v>1</v>
      </c>
      <c r="BS324" t="str">
        <f t="shared" ca="1" si="187"/>
        <v>Fortify</v>
      </c>
      <c r="BT324" s="14">
        <f t="shared" ca="1" si="188"/>
        <v>4.8300049072045654</v>
      </c>
      <c r="BU324" t="b">
        <f t="shared" ca="1" si="189"/>
        <v>0</v>
      </c>
      <c r="BV324" t="b">
        <f ca="1">AND(BU324, AS324=COUNTA(Parties[Opponent Party]))</f>
        <v>0</v>
      </c>
      <c r="BW324" s="14" cm="1">
        <f t="array" aca="1" ref="BW324" ca="1">INDEX(ElementMultiplier, AA324, BA324)*100/AY324</f>
        <v>1.3043478260869565</v>
      </c>
      <c r="BX324" s="18">
        <f t="shared" ca="1" si="196"/>
        <v>19</v>
      </c>
      <c r="BY324" s="18">
        <f t="shared" ca="1" si="197"/>
        <v>149</v>
      </c>
      <c r="BZ324" s="18">
        <f t="shared" ca="1" si="190"/>
        <v>129</v>
      </c>
      <c r="CA324" s="18">
        <f t="shared" ca="1" si="191"/>
        <v>70</v>
      </c>
      <c r="CB324" s="18">
        <f t="shared" ca="1" si="192"/>
        <v>127</v>
      </c>
      <c r="CC324" s="18">
        <f t="shared" ca="1" si="193"/>
        <v>100</v>
      </c>
      <c r="CD324" t="str">
        <f t="shared" ca="1" si="194"/>
        <v/>
      </c>
    </row>
    <row r="325" spans="8:82" x14ac:dyDescent="0.25">
      <c r="H325">
        <f t="shared" ca="1" si="166"/>
        <v>1</v>
      </c>
      <c r="I325" cm="1">
        <f t="array" aca="1" ref="I325" ca="1">IF(H325=H324, I324, INDEX(Parties[Player ID], H325))</f>
        <v>5</v>
      </c>
      <c r="J325" t="str" cm="1">
        <f t="array" aca="1" ref="J325" ca="1">IF(I325=I324,J324, INDEX(Monsters[Name], I325))</f>
        <v>Gunome</v>
      </c>
      <c r="K325" cm="1">
        <f t="array" aca="1" ref="K325" ca="1">IF(AND($H325=$H324, CD324=""), AN324, INDEX(Monsters[Health], $I325))</f>
        <v>42</v>
      </c>
      <c r="L325" cm="1">
        <f t="array" aca="1" ref="L325" ca="1">IF(AND($H325=$H324, $CD324=""), AO324, INDEX(Monsters[Stamina], $I325))</f>
        <v>86</v>
      </c>
      <c r="M325" s="18" cm="1">
        <f t="array" aca="1" ref="M325" ca="1">IF(AND($H325=$H324, $CD324=""), AP324, INDEX(Monsters[Attack], $I325))</f>
        <v>165</v>
      </c>
      <c r="N325" s="18" cm="1">
        <f t="array" aca="1" ref="N325" ca="1">IF(AND($H325=$H324, $CD324=""), AQ324, INDEX(Monsters[Defense], $I325))</f>
        <v>113</v>
      </c>
      <c r="O325" s="18" cm="1">
        <f t="array" aca="1" ref="O325" ca="1">IF(AND($H325=$H324, $CD324=""), AR324, INDEX(Monsters[Luck], $I325))</f>
        <v>110</v>
      </c>
      <c r="P325" cm="1">
        <f t="array" aca="1" ref="P325" ca="1">IF(I325=I324, P324, MATCH(INDEX(Monsters[Element], I325), Elements, 0))</f>
        <v>5</v>
      </c>
      <c r="Q325" s="4" cm="1">
        <f t="array" aca="1" ref="Q325" ca="1">INDEX(Monsters[Chance to Use 2], I325)</f>
        <v>0.4</v>
      </c>
      <c r="R325" cm="1">
        <f t="array" aca="1" ref="R325" ca="1">INDEX(Monsters[Ability 1 ID], I325)</f>
        <v>9</v>
      </c>
      <c r="S325" cm="1">
        <f t="array" aca="1" ref="S325" ca="1">INDEX(Monsters[Ability 2 ID], I325)</f>
        <v>10</v>
      </c>
      <c r="T325" cm="1">
        <f t="array" aca="1" ref="T325" ca="1">INDEX(Abilities[Stamina Cost], R325)</f>
        <v>5</v>
      </c>
      <c r="U325" cm="1">
        <f t="array" aca="1" ref="U325" ca="1">INDEX(Abilities[Stamina Cost], S325)</f>
        <v>12</v>
      </c>
      <c r="V325">
        <f t="shared" ca="1" si="167"/>
        <v>1</v>
      </c>
      <c r="W325">
        <f t="shared" ca="1" si="168"/>
        <v>5</v>
      </c>
      <c r="X325">
        <f t="shared" ca="1" si="169"/>
        <v>12</v>
      </c>
      <c r="Y325">
        <f t="shared" ca="1" si="170"/>
        <v>1</v>
      </c>
      <c r="Z325">
        <f t="shared" ca="1" si="171"/>
        <v>9</v>
      </c>
      <c r="AA325" s="18" cm="1">
        <f t="array" aca="1" ref="AA325" ca="1">INDEX(Abilities[Element ID], $Z325)</f>
        <v>5</v>
      </c>
      <c r="AB325" s="18" cm="1">
        <f t="array" aca="1" ref="AB325" ca="1">INDEX(Abilities[Stamina Cost], $Z325)</f>
        <v>5</v>
      </c>
      <c r="AC325" s="18" cm="1">
        <f t="array" aca="1" ref="AC325" ca="1">INDEX(Abilities[Min Damage], $Z325)</f>
        <v>11</v>
      </c>
      <c r="AD325" s="18" cm="1">
        <f t="array" aca="1" ref="AD325" ca="1">INDEX(Abilities[Max Damage], $Z325)</f>
        <v>16</v>
      </c>
      <c r="AE325" s="14">
        <f t="shared" ca="1" si="172"/>
        <v>24.652180191308208</v>
      </c>
      <c r="AF325" t="str" cm="1">
        <f t="array" aca="1" ref="AF325" ca="1">INDEX(Abilities[Special Effect], Z325)</f>
        <v>Vampire</v>
      </c>
      <c r="AG325" t="b" cm="1">
        <f t="array" aca="1" ref="AG325" ca="1">RAND() &lt;INDEX(Abilities[Effect Chance], Z325)*O325/100</f>
        <v>1</v>
      </c>
      <c r="AH325" t="str">
        <f t="shared" ca="1" si="173"/>
        <v>Vampire</v>
      </c>
      <c r="AI325" s="14">
        <f t="shared" ca="1" si="174"/>
        <v>24.652180191308208</v>
      </c>
      <c r="AJ325" t="b">
        <f t="shared" ca="1" si="175"/>
        <v>0</v>
      </c>
      <c r="AK325" t="b">
        <f ca="1">AND(AJ325, H325=COUNTA(Parties[Player Party]))</f>
        <v>0</v>
      </c>
      <c r="AL325" s="14" cm="1">
        <f t="array" aca="1" ref="AL325" ca="1">INDEX(ElementMultiplier, BL325, P325)*100/N325</f>
        <v>1.1061946902654867</v>
      </c>
      <c r="AM325" s="14">
        <f t="shared" ca="1" si="195"/>
        <v>5</v>
      </c>
      <c r="AN325" s="18">
        <f t="shared" ca="1" si="198"/>
        <v>51.5</v>
      </c>
      <c r="AO325" s="18">
        <f t="shared" ca="1" si="176"/>
        <v>81</v>
      </c>
      <c r="AP325" s="18">
        <f t="shared" ca="1" si="177"/>
        <v>165</v>
      </c>
      <c r="AQ325" s="18">
        <f t="shared" ca="1" si="178"/>
        <v>113</v>
      </c>
      <c r="AR325" s="18">
        <f t="shared" ca="1" si="179"/>
        <v>110</v>
      </c>
      <c r="AS325">
        <f t="shared" ca="1" si="180"/>
        <v>1</v>
      </c>
      <c r="AT325" cm="1">
        <f t="array" aca="1" ref="AT325" ca="1">IF(AS325=AS324, AT324, INDEX(Parties[Opponent ID], AS325))</f>
        <v>12</v>
      </c>
      <c r="AU325" t="str" cm="1">
        <f t="array" aca="1" ref="AU325" ca="1">IF(AT325=AT324,AU324, INDEX(Monsters[Name], AT325))</f>
        <v>Gmooose</v>
      </c>
      <c r="AV325" cm="1">
        <f t="array" aca="1" ref="AV325" ca="1">IF(AND($AS325=$AS324, $CD324=""), BY324, INDEX(Monsters[Health], $AT325))</f>
        <v>149</v>
      </c>
      <c r="AW325" cm="1">
        <f t="array" aca="1" ref="AW325" ca="1">IF(AND($AS325=$AS324, $CD324=""), BZ324, INDEX(Monsters[Stamina], $AT325))</f>
        <v>129</v>
      </c>
      <c r="AX325" s="18" cm="1">
        <f t="array" aca="1" ref="AX325" ca="1">IF(AND($AS325=$AS324, $CD324=""), CA324, INDEX(Monsters[Attack], $AT325))</f>
        <v>70</v>
      </c>
      <c r="AY325" s="18" cm="1">
        <f t="array" aca="1" ref="AY325" ca="1">IF(AND($AS325=$AS324, $CD324=""), CB324, INDEX(Monsters[Defense], $AT325))</f>
        <v>127</v>
      </c>
      <c r="AZ325" s="18" cm="1">
        <f t="array" aca="1" ref="AZ325" ca="1">IF(AND($AS325=$AS324, $CD324=""), CC324, INDEX(Monsters[Luck], $AT325))</f>
        <v>100</v>
      </c>
      <c r="BA325" cm="1">
        <f t="array" aca="1" ref="BA325" ca="1">IF(AT325=AT324, BA324, MATCH(INDEX(Monsters[Element], AT325), Elements, 0))</f>
        <v>4</v>
      </c>
      <c r="BB325" s="4" cm="1">
        <f t="array" aca="1" ref="BB325" ca="1">INDEX(Monsters[Chance to Use 2], AT325)</f>
        <v>0.19999999999999996</v>
      </c>
      <c r="BC325" cm="1">
        <f t="array" aca="1" ref="BC325" ca="1">INDEX(Monsters[Ability 1 ID], AT325)</f>
        <v>3</v>
      </c>
      <c r="BD325" cm="1">
        <f t="array" aca="1" ref="BD325" ca="1">INDEX(Monsters[Ability 2 ID], AT325)</f>
        <v>2</v>
      </c>
      <c r="BE325" cm="1">
        <f t="array" aca="1" ref="BE325" ca="1">INDEX(Abilities[Stamina Cost], BC325)</f>
        <v>3</v>
      </c>
      <c r="BF325" cm="1">
        <f t="array" aca="1" ref="BF325" ca="1">INDEX(Abilities[Stamina Cost], BD325)</f>
        <v>3</v>
      </c>
      <c r="BG325">
        <f t="shared" ca="1" si="181"/>
        <v>1</v>
      </c>
      <c r="BH325">
        <f t="shared" ca="1" si="182"/>
        <v>3</v>
      </c>
      <c r="BI325">
        <f t="shared" ca="1" si="183"/>
        <v>3</v>
      </c>
      <c r="BJ325">
        <f t="shared" ca="1" si="184"/>
        <v>1</v>
      </c>
      <c r="BK325">
        <f t="shared" ca="1" si="185"/>
        <v>3</v>
      </c>
      <c r="BL325" s="18" cm="1">
        <f t="array" aca="1" ref="BL325" ca="1">INDEX(Abilities[Element ID], $BK325)</f>
        <v>4</v>
      </c>
      <c r="BM325" s="18" cm="1">
        <f t="array" aca="1" ref="BM325" ca="1">INDEX(Abilities[Stamina Cost], $BK325)</f>
        <v>3</v>
      </c>
      <c r="BN325" s="18" cm="1">
        <f t="array" aca="1" ref="BN325" ca="1">INDEX(Abilities[Min Damage], $BK325)</f>
        <v>4</v>
      </c>
      <c r="BO325" s="18" cm="1">
        <f t="array" aca="1" ref="BO325" ca="1">INDEX(Abilities[Max Damage], $BK325)</f>
        <v>8</v>
      </c>
      <c r="BP325" s="14">
        <f t="shared" ca="1" si="186"/>
        <v>4.602706884781866</v>
      </c>
      <c r="BQ325" t="str" cm="1">
        <f t="array" aca="1" ref="BQ325" ca="1">INDEX(Abilities[Special Effect], BK325)</f>
        <v>Fortify</v>
      </c>
      <c r="BR325" t="b" cm="1">
        <f t="array" aca="1" ref="BR325" ca="1">RAND() &lt;INDEX(Abilities[Effect Chance], BK325)*AZ325/100</f>
        <v>1</v>
      </c>
      <c r="BS325" t="str">
        <f t="shared" ca="1" si="187"/>
        <v>Fortify</v>
      </c>
      <c r="BT325" s="14">
        <f t="shared" ca="1" si="188"/>
        <v>4.602706884781866</v>
      </c>
      <c r="BU325" t="b">
        <f t="shared" ca="1" si="189"/>
        <v>0</v>
      </c>
      <c r="BV325" t="b">
        <f ca="1">AND(BU325, AS325=COUNTA(Parties[Opponent Party]))</f>
        <v>0</v>
      </c>
      <c r="BW325" s="14" cm="1">
        <f t="array" aca="1" ref="BW325" ca="1">INDEX(ElementMultiplier, AA325, BA325)*100/AY325</f>
        <v>1.1811023622047243</v>
      </c>
      <c r="BX325" s="18">
        <f t="shared" ca="1" si="196"/>
        <v>29</v>
      </c>
      <c r="BY325" s="18">
        <f t="shared" ca="1" si="197"/>
        <v>120</v>
      </c>
      <c r="BZ325" s="18">
        <f t="shared" ca="1" si="190"/>
        <v>126</v>
      </c>
      <c r="CA325" s="18">
        <f t="shared" ca="1" si="191"/>
        <v>70</v>
      </c>
      <c r="CB325" s="18">
        <f t="shared" ca="1" si="192"/>
        <v>140</v>
      </c>
      <c r="CC325" s="18">
        <f t="shared" ca="1" si="193"/>
        <v>100</v>
      </c>
      <c r="CD325" t="str">
        <f t="shared" ca="1" si="194"/>
        <v/>
      </c>
    </row>
    <row r="326" spans="8:82" x14ac:dyDescent="0.25">
      <c r="H326">
        <f t="shared" ca="1" si="166"/>
        <v>1</v>
      </c>
      <c r="I326" cm="1">
        <f t="array" aca="1" ref="I326" ca="1">IF(H326=H325, I325, INDEX(Parties[Player ID], H326))</f>
        <v>5</v>
      </c>
      <c r="J326" t="str" cm="1">
        <f t="array" aca="1" ref="J326" ca="1">IF(I326=I325,J325, INDEX(Monsters[Name], I326))</f>
        <v>Gunome</v>
      </c>
      <c r="K326" cm="1">
        <f t="array" aca="1" ref="K326" ca="1">IF(AND($H326=$H325, CD325=""), AN325, INDEX(Monsters[Health], $I326))</f>
        <v>51.5</v>
      </c>
      <c r="L326" cm="1">
        <f t="array" aca="1" ref="L326" ca="1">IF(AND($H326=$H325, $CD325=""), AO325, INDEX(Monsters[Stamina], $I326))</f>
        <v>81</v>
      </c>
      <c r="M326" s="18" cm="1">
        <f t="array" aca="1" ref="M326" ca="1">IF(AND($H326=$H325, $CD325=""), AP325, INDEX(Monsters[Attack], $I326))</f>
        <v>165</v>
      </c>
      <c r="N326" s="18" cm="1">
        <f t="array" aca="1" ref="N326" ca="1">IF(AND($H326=$H325, $CD325=""), AQ325, INDEX(Monsters[Defense], $I326))</f>
        <v>113</v>
      </c>
      <c r="O326" s="18" cm="1">
        <f t="array" aca="1" ref="O326" ca="1">IF(AND($H326=$H325, $CD325=""), AR325, INDEX(Monsters[Luck], $I326))</f>
        <v>110</v>
      </c>
      <c r="P326" cm="1">
        <f t="array" aca="1" ref="P326" ca="1">IF(I326=I325, P325, MATCH(INDEX(Monsters[Element], I326), Elements, 0))</f>
        <v>5</v>
      </c>
      <c r="Q326" s="4" cm="1">
        <f t="array" aca="1" ref="Q326" ca="1">INDEX(Monsters[Chance to Use 2], I326)</f>
        <v>0.4</v>
      </c>
      <c r="R326" cm="1">
        <f t="array" aca="1" ref="R326" ca="1">INDEX(Monsters[Ability 1 ID], I326)</f>
        <v>9</v>
      </c>
      <c r="S326" cm="1">
        <f t="array" aca="1" ref="S326" ca="1">INDEX(Monsters[Ability 2 ID], I326)</f>
        <v>10</v>
      </c>
      <c r="T326" cm="1">
        <f t="array" aca="1" ref="T326" ca="1">INDEX(Abilities[Stamina Cost], R326)</f>
        <v>5</v>
      </c>
      <c r="U326" cm="1">
        <f t="array" aca="1" ref="U326" ca="1">INDEX(Abilities[Stamina Cost], S326)</f>
        <v>12</v>
      </c>
      <c r="V326">
        <f t="shared" ca="1" si="167"/>
        <v>1</v>
      </c>
      <c r="W326">
        <f t="shared" ca="1" si="168"/>
        <v>5</v>
      </c>
      <c r="X326">
        <f t="shared" ca="1" si="169"/>
        <v>12</v>
      </c>
      <c r="Y326">
        <f t="shared" ca="1" si="170"/>
        <v>2</v>
      </c>
      <c r="Z326">
        <f t="shared" ca="1" si="171"/>
        <v>10</v>
      </c>
      <c r="AA326" s="18" cm="1">
        <f t="array" aca="1" ref="AA326" ca="1">INDEX(Abilities[Element ID], $Z326)</f>
        <v>5</v>
      </c>
      <c r="AB326" s="18" cm="1">
        <f t="array" aca="1" ref="AB326" ca="1">INDEX(Abilities[Stamina Cost], $Z326)</f>
        <v>12</v>
      </c>
      <c r="AC326" s="18" cm="1">
        <f t="array" aca="1" ref="AC326" ca="1">INDEX(Abilities[Min Damage], $Z326)</f>
        <v>4</v>
      </c>
      <c r="AD326" s="18" cm="1">
        <f t="array" aca="1" ref="AD326" ca="1">INDEX(Abilities[Max Damage], $Z326)</f>
        <v>10</v>
      </c>
      <c r="AE326" s="14">
        <f t="shared" ca="1" si="172"/>
        <v>9.6351743097459188</v>
      </c>
      <c r="AF326" t="str" cm="1">
        <f t="array" aca="1" ref="AF326" ca="1">INDEX(Abilities[Special Effect], Z326)</f>
        <v>Focus</v>
      </c>
      <c r="AG326" t="b" cm="1">
        <f t="array" aca="1" ref="AG326" ca="1">RAND() &lt;INDEX(Abilities[Effect Chance], Z326)*O326/100</f>
        <v>1</v>
      </c>
      <c r="AH326" t="str">
        <f t="shared" ca="1" si="173"/>
        <v>Focus</v>
      </c>
      <c r="AI326" s="14">
        <f t="shared" ca="1" si="174"/>
        <v>9.6351743097459188</v>
      </c>
      <c r="AJ326" t="b">
        <f t="shared" ca="1" si="175"/>
        <v>0</v>
      </c>
      <c r="AK326" t="b">
        <f ca="1">AND(AJ326, H326=COUNTA(Parties[Player Party]))</f>
        <v>0</v>
      </c>
      <c r="AL326" s="14" cm="1">
        <f t="array" aca="1" ref="AL326" ca="1">INDEX(ElementMultiplier, BL326, P326)*100/N326</f>
        <v>1.1061946902654867</v>
      </c>
      <c r="AM326" s="14">
        <f t="shared" ca="1" si="195"/>
        <v>4</v>
      </c>
      <c r="AN326" s="18">
        <f t="shared" ca="1" si="198"/>
        <v>47.5</v>
      </c>
      <c r="AO326" s="18">
        <f t="shared" ca="1" si="176"/>
        <v>69</v>
      </c>
      <c r="AP326" s="18">
        <f t="shared" ca="1" si="177"/>
        <v>182</v>
      </c>
      <c r="AQ326" s="18">
        <f t="shared" ca="1" si="178"/>
        <v>113</v>
      </c>
      <c r="AR326" s="18">
        <f t="shared" ca="1" si="179"/>
        <v>110</v>
      </c>
      <c r="AS326">
        <f t="shared" ca="1" si="180"/>
        <v>1</v>
      </c>
      <c r="AT326" cm="1">
        <f t="array" aca="1" ref="AT326" ca="1">IF(AS326=AS325, AT325, INDEX(Parties[Opponent ID], AS326))</f>
        <v>12</v>
      </c>
      <c r="AU326" t="str" cm="1">
        <f t="array" aca="1" ref="AU326" ca="1">IF(AT326=AT325,AU325, INDEX(Monsters[Name], AT326))</f>
        <v>Gmooose</v>
      </c>
      <c r="AV326" cm="1">
        <f t="array" aca="1" ref="AV326" ca="1">IF(AND($AS326=$AS325, $CD325=""), BY325, INDEX(Monsters[Health], $AT326))</f>
        <v>120</v>
      </c>
      <c r="AW326" cm="1">
        <f t="array" aca="1" ref="AW326" ca="1">IF(AND($AS326=$AS325, $CD325=""), BZ325, INDEX(Monsters[Stamina], $AT326))</f>
        <v>126</v>
      </c>
      <c r="AX326" s="18" cm="1">
        <f t="array" aca="1" ref="AX326" ca="1">IF(AND($AS326=$AS325, $CD325=""), CA325, INDEX(Monsters[Attack], $AT326))</f>
        <v>70</v>
      </c>
      <c r="AY326" s="18" cm="1">
        <f t="array" aca="1" ref="AY326" ca="1">IF(AND($AS326=$AS325, $CD325=""), CB325, INDEX(Monsters[Defense], $AT326))</f>
        <v>140</v>
      </c>
      <c r="AZ326" s="18" cm="1">
        <f t="array" aca="1" ref="AZ326" ca="1">IF(AND($AS326=$AS325, $CD325=""), CC325, INDEX(Monsters[Luck], $AT326))</f>
        <v>100</v>
      </c>
      <c r="BA326" cm="1">
        <f t="array" aca="1" ref="BA326" ca="1">IF(AT326=AT325, BA325, MATCH(INDEX(Monsters[Element], AT326), Elements, 0))</f>
        <v>4</v>
      </c>
      <c r="BB326" s="4" cm="1">
        <f t="array" aca="1" ref="BB326" ca="1">INDEX(Monsters[Chance to Use 2], AT326)</f>
        <v>0.19999999999999996</v>
      </c>
      <c r="BC326" cm="1">
        <f t="array" aca="1" ref="BC326" ca="1">INDEX(Monsters[Ability 1 ID], AT326)</f>
        <v>3</v>
      </c>
      <c r="BD326" cm="1">
        <f t="array" aca="1" ref="BD326" ca="1">INDEX(Monsters[Ability 2 ID], AT326)</f>
        <v>2</v>
      </c>
      <c r="BE326" cm="1">
        <f t="array" aca="1" ref="BE326" ca="1">INDEX(Abilities[Stamina Cost], BC326)</f>
        <v>3</v>
      </c>
      <c r="BF326" cm="1">
        <f t="array" aca="1" ref="BF326" ca="1">INDEX(Abilities[Stamina Cost], BD326)</f>
        <v>3</v>
      </c>
      <c r="BG326">
        <f t="shared" ca="1" si="181"/>
        <v>1</v>
      </c>
      <c r="BH326">
        <f t="shared" ca="1" si="182"/>
        <v>3</v>
      </c>
      <c r="BI326">
        <f t="shared" ca="1" si="183"/>
        <v>3</v>
      </c>
      <c r="BJ326">
        <f t="shared" ca="1" si="184"/>
        <v>1</v>
      </c>
      <c r="BK326">
        <f t="shared" ca="1" si="185"/>
        <v>3</v>
      </c>
      <c r="BL326" s="18" cm="1">
        <f t="array" aca="1" ref="BL326" ca="1">INDEX(Abilities[Element ID], $BK326)</f>
        <v>4</v>
      </c>
      <c r="BM326" s="18" cm="1">
        <f t="array" aca="1" ref="BM326" ca="1">INDEX(Abilities[Stamina Cost], $BK326)</f>
        <v>3</v>
      </c>
      <c r="BN326" s="18" cm="1">
        <f t="array" aca="1" ref="BN326" ca="1">INDEX(Abilities[Min Damage], $BK326)</f>
        <v>4</v>
      </c>
      <c r="BO326" s="18" cm="1">
        <f t="array" aca="1" ref="BO326" ca="1">INDEX(Abilities[Max Damage], $BK326)</f>
        <v>8</v>
      </c>
      <c r="BP326" s="14">
        <f t="shared" ca="1" si="186"/>
        <v>3.9305355635818455</v>
      </c>
      <c r="BQ326" t="str" cm="1">
        <f t="array" aca="1" ref="BQ326" ca="1">INDEX(Abilities[Special Effect], BK326)</f>
        <v>Fortify</v>
      </c>
      <c r="BR326" t="b" cm="1">
        <f t="array" aca="1" ref="BR326" ca="1">RAND() &lt;INDEX(Abilities[Effect Chance], BK326)*AZ326/100</f>
        <v>1</v>
      </c>
      <c r="BS326" t="str">
        <f t="shared" ca="1" si="187"/>
        <v>Fortify</v>
      </c>
      <c r="BT326" s="14">
        <f t="shared" ca="1" si="188"/>
        <v>3.9305355635818455</v>
      </c>
      <c r="BU326" t="b">
        <f t="shared" ca="1" si="189"/>
        <v>0</v>
      </c>
      <c r="BV326" t="b">
        <f ca="1">AND(BU326, AS326=COUNTA(Parties[Opponent Party]))</f>
        <v>0</v>
      </c>
      <c r="BW326" s="14" cm="1">
        <f t="array" aca="1" ref="BW326" ca="1">INDEX(ElementMultiplier, AA326, BA326)*100/AY326</f>
        <v>1.0714285714285714</v>
      </c>
      <c r="BX326" s="18">
        <f t="shared" ca="1" si="196"/>
        <v>10</v>
      </c>
      <c r="BY326" s="18">
        <f t="shared" ca="1" si="197"/>
        <v>110</v>
      </c>
      <c r="BZ326" s="18">
        <f t="shared" ca="1" si="190"/>
        <v>123</v>
      </c>
      <c r="CA326" s="18">
        <f t="shared" ca="1" si="191"/>
        <v>70</v>
      </c>
      <c r="CB326" s="18">
        <f t="shared" ca="1" si="192"/>
        <v>154</v>
      </c>
      <c r="CC326" s="18">
        <f t="shared" ca="1" si="193"/>
        <v>100</v>
      </c>
      <c r="CD326" t="str">
        <f t="shared" ca="1" si="194"/>
        <v/>
      </c>
    </row>
    <row r="327" spans="8:82" x14ac:dyDescent="0.25">
      <c r="H327">
        <f t="shared" ca="1" si="166"/>
        <v>1</v>
      </c>
      <c r="I327" cm="1">
        <f t="array" aca="1" ref="I327" ca="1">IF(H327=H326, I326, INDEX(Parties[Player ID], H327))</f>
        <v>5</v>
      </c>
      <c r="J327" t="str" cm="1">
        <f t="array" aca="1" ref="J327" ca="1">IF(I327=I326,J326, INDEX(Monsters[Name], I327))</f>
        <v>Gunome</v>
      </c>
      <c r="K327" cm="1">
        <f t="array" aca="1" ref="K327" ca="1">IF(AND($H327=$H326, CD326=""), AN326, INDEX(Monsters[Health], $I327))</f>
        <v>47.5</v>
      </c>
      <c r="L327" cm="1">
        <f t="array" aca="1" ref="L327" ca="1">IF(AND($H327=$H326, $CD326=""), AO326, INDEX(Monsters[Stamina], $I327))</f>
        <v>69</v>
      </c>
      <c r="M327" s="18" cm="1">
        <f t="array" aca="1" ref="M327" ca="1">IF(AND($H327=$H326, $CD326=""), AP326, INDEX(Monsters[Attack], $I327))</f>
        <v>182</v>
      </c>
      <c r="N327" s="18" cm="1">
        <f t="array" aca="1" ref="N327" ca="1">IF(AND($H327=$H326, $CD326=""), AQ326, INDEX(Monsters[Defense], $I327))</f>
        <v>113</v>
      </c>
      <c r="O327" s="18" cm="1">
        <f t="array" aca="1" ref="O327" ca="1">IF(AND($H327=$H326, $CD326=""), AR326, INDEX(Monsters[Luck], $I327))</f>
        <v>110</v>
      </c>
      <c r="P327" cm="1">
        <f t="array" aca="1" ref="P327" ca="1">IF(I327=I326, P326, MATCH(INDEX(Monsters[Element], I327), Elements, 0))</f>
        <v>5</v>
      </c>
      <c r="Q327" s="4" cm="1">
        <f t="array" aca="1" ref="Q327" ca="1">INDEX(Monsters[Chance to Use 2], I327)</f>
        <v>0.4</v>
      </c>
      <c r="R327" cm="1">
        <f t="array" aca="1" ref="R327" ca="1">INDEX(Monsters[Ability 1 ID], I327)</f>
        <v>9</v>
      </c>
      <c r="S327" cm="1">
        <f t="array" aca="1" ref="S327" ca="1">INDEX(Monsters[Ability 2 ID], I327)</f>
        <v>10</v>
      </c>
      <c r="T327" cm="1">
        <f t="array" aca="1" ref="T327" ca="1">INDEX(Abilities[Stamina Cost], R327)</f>
        <v>5</v>
      </c>
      <c r="U327" cm="1">
        <f t="array" aca="1" ref="U327" ca="1">INDEX(Abilities[Stamina Cost], S327)</f>
        <v>12</v>
      </c>
      <c r="V327">
        <f t="shared" ca="1" si="167"/>
        <v>1</v>
      </c>
      <c r="W327">
        <f t="shared" ca="1" si="168"/>
        <v>5</v>
      </c>
      <c r="X327">
        <f t="shared" ca="1" si="169"/>
        <v>12</v>
      </c>
      <c r="Y327">
        <f t="shared" ca="1" si="170"/>
        <v>1</v>
      </c>
      <c r="Z327">
        <f t="shared" ca="1" si="171"/>
        <v>9</v>
      </c>
      <c r="AA327" s="18" cm="1">
        <f t="array" aca="1" ref="AA327" ca="1">INDEX(Abilities[Element ID], $Z327)</f>
        <v>5</v>
      </c>
      <c r="AB327" s="18" cm="1">
        <f t="array" aca="1" ref="AB327" ca="1">INDEX(Abilities[Stamina Cost], $Z327)</f>
        <v>5</v>
      </c>
      <c r="AC327" s="18" cm="1">
        <f t="array" aca="1" ref="AC327" ca="1">INDEX(Abilities[Min Damage], $Z327)</f>
        <v>11</v>
      </c>
      <c r="AD327" s="18" cm="1">
        <f t="array" aca="1" ref="AD327" ca="1">INDEX(Abilities[Max Damage], $Z327)</f>
        <v>16</v>
      </c>
      <c r="AE327" s="14">
        <f t="shared" ca="1" si="172"/>
        <v>25.341172329878852</v>
      </c>
      <c r="AF327" t="str" cm="1">
        <f t="array" aca="1" ref="AF327" ca="1">INDEX(Abilities[Special Effect], Z327)</f>
        <v>Vampire</v>
      </c>
      <c r="AG327" t="b" cm="1">
        <f t="array" aca="1" ref="AG327" ca="1">RAND() &lt;INDEX(Abilities[Effect Chance], Z327)*O327/100</f>
        <v>1</v>
      </c>
      <c r="AH327" t="str">
        <f t="shared" ca="1" si="173"/>
        <v>Vampire</v>
      </c>
      <c r="AI327" s="14">
        <f t="shared" ca="1" si="174"/>
        <v>25.341172329878852</v>
      </c>
      <c r="AJ327" t="b">
        <f t="shared" ca="1" si="175"/>
        <v>0</v>
      </c>
      <c r="AK327" t="b">
        <f ca="1">AND(AJ327, H327=COUNTA(Parties[Player Party]))</f>
        <v>0</v>
      </c>
      <c r="AL327" s="14" cm="1">
        <f t="array" aca="1" ref="AL327" ca="1">INDEX(ElementMultiplier, BL327, P327)*100/N327</f>
        <v>0.88495575221238942</v>
      </c>
      <c r="AM327" s="14">
        <f t="shared" ca="1" si="195"/>
        <v>7</v>
      </c>
      <c r="AN327" s="18">
        <f t="shared" ca="1" si="198"/>
        <v>53</v>
      </c>
      <c r="AO327" s="18">
        <f t="shared" ca="1" si="176"/>
        <v>64</v>
      </c>
      <c r="AP327" s="18">
        <f t="shared" ca="1" si="177"/>
        <v>182</v>
      </c>
      <c r="AQ327" s="18">
        <f t="shared" ca="1" si="178"/>
        <v>102</v>
      </c>
      <c r="AR327" s="18">
        <f t="shared" ca="1" si="179"/>
        <v>110</v>
      </c>
      <c r="AS327">
        <f t="shared" ca="1" si="180"/>
        <v>1</v>
      </c>
      <c r="AT327" cm="1">
        <f t="array" aca="1" ref="AT327" ca="1">IF(AS327=AS326, AT326, INDEX(Parties[Opponent ID], AS327))</f>
        <v>12</v>
      </c>
      <c r="AU327" t="str" cm="1">
        <f t="array" aca="1" ref="AU327" ca="1">IF(AT327=AT326,AU326, INDEX(Monsters[Name], AT327))</f>
        <v>Gmooose</v>
      </c>
      <c r="AV327" cm="1">
        <f t="array" aca="1" ref="AV327" ca="1">IF(AND($AS327=$AS326, $CD326=""), BY326, INDEX(Monsters[Health], $AT327))</f>
        <v>110</v>
      </c>
      <c r="AW327" cm="1">
        <f t="array" aca="1" ref="AW327" ca="1">IF(AND($AS327=$AS326, $CD326=""), BZ326, INDEX(Monsters[Stamina], $AT327))</f>
        <v>123</v>
      </c>
      <c r="AX327" s="18" cm="1">
        <f t="array" aca="1" ref="AX327" ca="1">IF(AND($AS327=$AS326, $CD326=""), CA326, INDEX(Monsters[Attack], $AT327))</f>
        <v>70</v>
      </c>
      <c r="AY327" s="18" cm="1">
        <f t="array" aca="1" ref="AY327" ca="1">IF(AND($AS327=$AS326, $CD326=""), CB326, INDEX(Monsters[Defense], $AT327))</f>
        <v>154</v>
      </c>
      <c r="AZ327" s="18" cm="1">
        <f t="array" aca="1" ref="AZ327" ca="1">IF(AND($AS327=$AS326, $CD326=""), CC326, INDEX(Monsters[Luck], $AT327))</f>
        <v>100</v>
      </c>
      <c r="BA327" cm="1">
        <f t="array" aca="1" ref="BA327" ca="1">IF(AT327=AT326, BA326, MATCH(INDEX(Monsters[Element], AT327), Elements, 0))</f>
        <v>4</v>
      </c>
      <c r="BB327" s="4" cm="1">
        <f t="array" aca="1" ref="BB327" ca="1">INDEX(Monsters[Chance to Use 2], AT327)</f>
        <v>0.19999999999999996</v>
      </c>
      <c r="BC327" cm="1">
        <f t="array" aca="1" ref="BC327" ca="1">INDEX(Monsters[Ability 1 ID], AT327)</f>
        <v>3</v>
      </c>
      <c r="BD327" cm="1">
        <f t="array" aca="1" ref="BD327" ca="1">INDEX(Monsters[Ability 2 ID], AT327)</f>
        <v>2</v>
      </c>
      <c r="BE327" cm="1">
        <f t="array" aca="1" ref="BE327" ca="1">INDEX(Abilities[Stamina Cost], BC327)</f>
        <v>3</v>
      </c>
      <c r="BF327" cm="1">
        <f t="array" aca="1" ref="BF327" ca="1">INDEX(Abilities[Stamina Cost], BD327)</f>
        <v>3</v>
      </c>
      <c r="BG327">
        <f t="shared" ca="1" si="181"/>
        <v>1</v>
      </c>
      <c r="BH327">
        <f t="shared" ca="1" si="182"/>
        <v>3</v>
      </c>
      <c r="BI327">
        <f t="shared" ca="1" si="183"/>
        <v>3</v>
      </c>
      <c r="BJ327">
        <f t="shared" ca="1" si="184"/>
        <v>2</v>
      </c>
      <c r="BK327">
        <f t="shared" ca="1" si="185"/>
        <v>2</v>
      </c>
      <c r="BL327" s="18" cm="1">
        <f t="array" aca="1" ref="BL327" ca="1">INDEX(Abilities[Element ID], $BK327)</f>
        <v>1</v>
      </c>
      <c r="BM327" s="18" cm="1">
        <f t="array" aca="1" ref="BM327" ca="1">INDEX(Abilities[Stamina Cost], $BK327)</f>
        <v>3</v>
      </c>
      <c r="BN327" s="18" cm="1">
        <f t="array" aca="1" ref="BN327" ca="1">INDEX(Abilities[Min Damage], $BK327)</f>
        <v>8</v>
      </c>
      <c r="BO327" s="18" cm="1">
        <f t="array" aca="1" ref="BO327" ca="1">INDEX(Abilities[Max Damage], $BK327)</f>
        <v>13</v>
      </c>
      <c r="BP327" s="14">
        <f t="shared" ca="1" si="186"/>
        <v>7.3896021401319398</v>
      </c>
      <c r="BQ327" t="str" cm="1">
        <f t="array" aca="1" ref="BQ327" ca="1">INDEX(Abilities[Special Effect], BK327)</f>
        <v>Sunder</v>
      </c>
      <c r="BR327" t="b" cm="1">
        <f t="array" aca="1" ref="BR327" ca="1">RAND() &lt;INDEX(Abilities[Effect Chance], BK327)*AZ327/100</f>
        <v>1</v>
      </c>
      <c r="BS327" t="str">
        <f t="shared" ca="1" si="187"/>
        <v>Sunder</v>
      </c>
      <c r="BT327" s="14">
        <f t="shared" ca="1" si="188"/>
        <v>7.3896021401319398</v>
      </c>
      <c r="BU327" t="b">
        <f t="shared" ca="1" si="189"/>
        <v>0</v>
      </c>
      <c r="BV327" t="b">
        <f ca="1">AND(BU327, AS327=COUNTA(Parties[Opponent Party]))</f>
        <v>0</v>
      </c>
      <c r="BW327" s="14" cm="1">
        <f t="array" aca="1" ref="BW327" ca="1">INDEX(ElementMultiplier, AA327, BA327)*100/AY327</f>
        <v>0.97402597402597402</v>
      </c>
      <c r="BX327" s="18">
        <f t="shared" ca="1" si="196"/>
        <v>25</v>
      </c>
      <c r="BY327" s="18">
        <f t="shared" ca="1" si="197"/>
        <v>85</v>
      </c>
      <c r="BZ327" s="18">
        <f t="shared" ca="1" si="190"/>
        <v>120</v>
      </c>
      <c r="CA327" s="18">
        <f t="shared" ca="1" si="191"/>
        <v>70</v>
      </c>
      <c r="CB327" s="18">
        <f t="shared" ca="1" si="192"/>
        <v>154</v>
      </c>
      <c r="CC327" s="18">
        <f t="shared" ca="1" si="193"/>
        <v>100</v>
      </c>
      <c r="CD327" t="str">
        <f t="shared" ca="1" si="194"/>
        <v/>
      </c>
    </row>
    <row r="328" spans="8:82" x14ac:dyDescent="0.25">
      <c r="H328">
        <f t="shared" ca="1" si="166"/>
        <v>1</v>
      </c>
      <c r="I328" cm="1">
        <f t="array" aca="1" ref="I328" ca="1">IF(H328=H327, I327, INDEX(Parties[Player ID], H328))</f>
        <v>5</v>
      </c>
      <c r="J328" t="str" cm="1">
        <f t="array" aca="1" ref="J328" ca="1">IF(I328=I327,J327, INDEX(Monsters[Name], I328))</f>
        <v>Gunome</v>
      </c>
      <c r="K328" cm="1">
        <f t="array" aca="1" ref="K328" ca="1">IF(AND($H328=$H327, CD327=""), AN327, INDEX(Monsters[Health], $I328))</f>
        <v>53</v>
      </c>
      <c r="L328" cm="1">
        <f t="array" aca="1" ref="L328" ca="1">IF(AND($H328=$H327, $CD327=""), AO327, INDEX(Monsters[Stamina], $I328))</f>
        <v>64</v>
      </c>
      <c r="M328" s="18" cm="1">
        <f t="array" aca="1" ref="M328" ca="1">IF(AND($H328=$H327, $CD327=""), AP327, INDEX(Monsters[Attack], $I328))</f>
        <v>182</v>
      </c>
      <c r="N328" s="18" cm="1">
        <f t="array" aca="1" ref="N328" ca="1">IF(AND($H328=$H327, $CD327=""), AQ327, INDEX(Monsters[Defense], $I328))</f>
        <v>102</v>
      </c>
      <c r="O328" s="18" cm="1">
        <f t="array" aca="1" ref="O328" ca="1">IF(AND($H328=$H327, $CD327=""), AR327, INDEX(Monsters[Luck], $I328))</f>
        <v>110</v>
      </c>
      <c r="P328" cm="1">
        <f t="array" aca="1" ref="P328" ca="1">IF(I328=I327, P327, MATCH(INDEX(Monsters[Element], I328), Elements, 0))</f>
        <v>5</v>
      </c>
      <c r="Q328" s="4" cm="1">
        <f t="array" aca="1" ref="Q328" ca="1">INDEX(Monsters[Chance to Use 2], I328)</f>
        <v>0.4</v>
      </c>
      <c r="R328" cm="1">
        <f t="array" aca="1" ref="R328" ca="1">INDEX(Monsters[Ability 1 ID], I328)</f>
        <v>9</v>
      </c>
      <c r="S328" cm="1">
        <f t="array" aca="1" ref="S328" ca="1">INDEX(Monsters[Ability 2 ID], I328)</f>
        <v>10</v>
      </c>
      <c r="T328" cm="1">
        <f t="array" aca="1" ref="T328" ca="1">INDEX(Abilities[Stamina Cost], R328)</f>
        <v>5</v>
      </c>
      <c r="U328" cm="1">
        <f t="array" aca="1" ref="U328" ca="1">INDEX(Abilities[Stamina Cost], S328)</f>
        <v>12</v>
      </c>
      <c r="V328">
        <f t="shared" ca="1" si="167"/>
        <v>1</v>
      </c>
      <c r="W328">
        <f t="shared" ca="1" si="168"/>
        <v>5</v>
      </c>
      <c r="X328">
        <f t="shared" ca="1" si="169"/>
        <v>12</v>
      </c>
      <c r="Y328">
        <f t="shared" ca="1" si="170"/>
        <v>1</v>
      </c>
      <c r="Z328">
        <f t="shared" ca="1" si="171"/>
        <v>9</v>
      </c>
      <c r="AA328" s="18" cm="1">
        <f t="array" aca="1" ref="AA328" ca="1">INDEX(Abilities[Element ID], $Z328)</f>
        <v>5</v>
      </c>
      <c r="AB328" s="18" cm="1">
        <f t="array" aca="1" ref="AB328" ca="1">INDEX(Abilities[Stamina Cost], $Z328)</f>
        <v>5</v>
      </c>
      <c r="AC328" s="18" cm="1">
        <f t="array" aca="1" ref="AC328" ca="1">INDEX(Abilities[Min Damage], $Z328)</f>
        <v>11</v>
      </c>
      <c r="AD328" s="18" cm="1">
        <f t="array" aca="1" ref="AD328" ca="1">INDEX(Abilities[Max Damage], $Z328)</f>
        <v>16</v>
      </c>
      <c r="AE328" s="14">
        <f t="shared" ca="1" si="172"/>
        <v>25.384782062336239</v>
      </c>
      <c r="AF328" t="str" cm="1">
        <f t="array" aca="1" ref="AF328" ca="1">INDEX(Abilities[Special Effect], Z328)</f>
        <v>Vampire</v>
      </c>
      <c r="AG328" t="b" cm="1">
        <f t="array" aca="1" ref="AG328" ca="1">RAND() &lt;INDEX(Abilities[Effect Chance], Z328)*O328/100</f>
        <v>1</v>
      </c>
      <c r="AH328" t="str">
        <f t="shared" ca="1" si="173"/>
        <v>Vampire</v>
      </c>
      <c r="AI328" s="14">
        <f t="shared" ca="1" si="174"/>
        <v>25.384782062336239</v>
      </c>
      <c r="AJ328" t="b">
        <f t="shared" ca="1" si="175"/>
        <v>0</v>
      </c>
      <c r="AK328" t="b">
        <f ca="1">AND(AJ328, H328=COUNTA(Parties[Player Party]))</f>
        <v>0</v>
      </c>
      <c r="AL328" s="14" cm="1">
        <f t="array" aca="1" ref="AL328" ca="1">INDEX(ElementMultiplier, BL328, P328)*100/N328</f>
        <v>1.2254901960784315</v>
      </c>
      <c r="AM328" s="14">
        <f t="shared" ca="1" si="195"/>
        <v>4</v>
      </c>
      <c r="AN328" s="18">
        <f t="shared" ca="1" si="198"/>
        <v>61.5</v>
      </c>
      <c r="AO328" s="18">
        <f t="shared" ca="1" si="176"/>
        <v>59</v>
      </c>
      <c r="AP328" s="18">
        <f t="shared" ca="1" si="177"/>
        <v>182</v>
      </c>
      <c r="AQ328" s="18">
        <f t="shared" ca="1" si="178"/>
        <v>102</v>
      </c>
      <c r="AR328" s="18">
        <f t="shared" ca="1" si="179"/>
        <v>110</v>
      </c>
      <c r="AS328">
        <f t="shared" ca="1" si="180"/>
        <v>1</v>
      </c>
      <c r="AT328" cm="1">
        <f t="array" aca="1" ref="AT328" ca="1">IF(AS328=AS327, AT327, INDEX(Parties[Opponent ID], AS328))</f>
        <v>12</v>
      </c>
      <c r="AU328" t="str" cm="1">
        <f t="array" aca="1" ref="AU328" ca="1">IF(AT328=AT327,AU327, INDEX(Monsters[Name], AT328))</f>
        <v>Gmooose</v>
      </c>
      <c r="AV328" cm="1">
        <f t="array" aca="1" ref="AV328" ca="1">IF(AND($AS328=$AS327, $CD327=""), BY327, INDEX(Monsters[Health], $AT328))</f>
        <v>85</v>
      </c>
      <c r="AW328" cm="1">
        <f t="array" aca="1" ref="AW328" ca="1">IF(AND($AS328=$AS327, $CD327=""), BZ327, INDEX(Monsters[Stamina], $AT328))</f>
        <v>120</v>
      </c>
      <c r="AX328" s="18" cm="1">
        <f t="array" aca="1" ref="AX328" ca="1">IF(AND($AS328=$AS327, $CD327=""), CA327, INDEX(Monsters[Attack], $AT328))</f>
        <v>70</v>
      </c>
      <c r="AY328" s="18" cm="1">
        <f t="array" aca="1" ref="AY328" ca="1">IF(AND($AS328=$AS327, $CD327=""), CB327, INDEX(Monsters[Defense], $AT328))</f>
        <v>154</v>
      </c>
      <c r="AZ328" s="18" cm="1">
        <f t="array" aca="1" ref="AZ328" ca="1">IF(AND($AS328=$AS327, $CD327=""), CC327, INDEX(Monsters[Luck], $AT328))</f>
        <v>100</v>
      </c>
      <c r="BA328" cm="1">
        <f t="array" aca="1" ref="BA328" ca="1">IF(AT328=AT327, BA327, MATCH(INDEX(Monsters[Element], AT328), Elements, 0))</f>
        <v>4</v>
      </c>
      <c r="BB328" s="4" cm="1">
        <f t="array" aca="1" ref="BB328" ca="1">INDEX(Monsters[Chance to Use 2], AT328)</f>
        <v>0.19999999999999996</v>
      </c>
      <c r="BC328" cm="1">
        <f t="array" aca="1" ref="BC328" ca="1">INDEX(Monsters[Ability 1 ID], AT328)</f>
        <v>3</v>
      </c>
      <c r="BD328" cm="1">
        <f t="array" aca="1" ref="BD328" ca="1">INDEX(Monsters[Ability 2 ID], AT328)</f>
        <v>2</v>
      </c>
      <c r="BE328" cm="1">
        <f t="array" aca="1" ref="BE328" ca="1">INDEX(Abilities[Stamina Cost], BC328)</f>
        <v>3</v>
      </c>
      <c r="BF328" cm="1">
        <f t="array" aca="1" ref="BF328" ca="1">INDEX(Abilities[Stamina Cost], BD328)</f>
        <v>3</v>
      </c>
      <c r="BG328">
        <f t="shared" ca="1" si="181"/>
        <v>1</v>
      </c>
      <c r="BH328">
        <f t="shared" ca="1" si="182"/>
        <v>3</v>
      </c>
      <c r="BI328">
        <f t="shared" ca="1" si="183"/>
        <v>3</v>
      </c>
      <c r="BJ328">
        <f t="shared" ca="1" si="184"/>
        <v>1</v>
      </c>
      <c r="BK328">
        <f t="shared" ca="1" si="185"/>
        <v>3</v>
      </c>
      <c r="BL328" s="18" cm="1">
        <f t="array" aca="1" ref="BL328" ca="1">INDEX(Abilities[Element ID], $BK328)</f>
        <v>4</v>
      </c>
      <c r="BM328" s="18" cm="1">
        <f t="array" aca="1" ref="BM328" ca="1">INDEX(Abilities[Stamina Cost], $BK328)</f>
        <v>3</v>
      </c>
      <c r="BN328" s="18" cm="1">
        <f t="array" aca="1" ref="BN328" ca="1">INDEX(Abilities[Min Damage], $BK328)</f>
        <v>4</v>
      </c>
      <c r="BO328" s="18" cm="1">
        <f t="array" aca="1" ref="BO328" ca="1">INDEX(Abilities[Max Damage], $BK328)</f>
        <v>8</v>
      </c>
      <c r="BP328" s="14">
        <f t="shared" ca="1" si="186"/>
        <v>3.765400129854604</v>
      </c>
      <c r="BQ328" t="str" cm="1">
        <f t="array" aca="1" ref="BQ328" ca="1">INDEX(Abilities[Special Effect], BK328)</f>
        <v>Fortify</v>
      </c>
      <c r="BR328" t="b" cm="1">
        <f t="array" aca="1" ref="BR328" ca="1">RAND() &lt;INDEX(Abilities[Effect Chance], BK328)*AZ328/100</f>
        <v>1</v>
      </c>
      <c r="BS328" t="str">
        <f t="shared" ca="1" si="187"/>
        <v>Fortify</v>
      </c>
      <c r="BT328" s="14">
        <f t="shared" ca="1" si="188"/>
        <v>3.765400129854604</v>
      </c>
      <c r="BU328" t="b">
        <f t="shared" ca="1" si="189"/>
        <v>0</v>
      </c>
      <c r="BV328" t="b">
        <f ca="1">AND(BU328, AS328=COUNTA(Parties[Opponent Party]))</f>
        <v>0</v>
      </c>
      <c r="BW328" s="14" cm="1">
        <f t="array" aca="1" ref="BW328" ca="1">INDEX(ElementMultiplier, AA328, BA328)*100/AY328</f>
        <v>0.97402597402597402</v>
      </c>
      <c r="BX328" s="18">
        <f t="shared" ca="1" si="196"/>
        <v>25</v>
      </c>
      <c r="BY328" s="18">
        <f t="shared" ca="1" si="197"/>
        <v>60</v>
      </c>
      <c r="BZ328" s="18">
        <f t="shared" ca="1" si="190"/>
        <v>117</v>
      </c>
      <c r="CA328" s="18">
        <f t="shared" ca="1" si="191"/>
        <v>70</v>
      </c>
      <c r="CB328" s="18">
        <f t="shared" ca="1" si="192"/>
        <v>169</v>
      </c>
      <c r="CC328" s="18">
        <f t="shared" ca="1" si="193"/>
        <v>100</v>
      </c>
      <c r="CD328" t="str">
        <f t="shared" ca="1" si="194"/>
        <v/>
      </c>
    </row>
    <row r="329" spans="8:82" x14ac:dyDescent="0.25">
      <c r="H329">
        <f t="shared" ref="H329:H364" ca="1" si="199">IF($CD328="",IF(AJ328, H328+1, H328), 1)</f>
        <v>1</v>
      </c>
      <c r="I329" cm="1">
        <f t="array" aca="1" ref="I329" ca="1">IF(H329=H328, I328, INDEX(Parties[Player ID], H329))</f>
        <v>5</v>
      </c>
      <c r="J329" t="str" cm="1">
        <f t="array" aca="1" ref="J329" ca="1">IF(I329=I328,J328, INDEX(Monsters[Name], I329))</f>
        <v>Gunome</v>
      </c>
      <c r="K329" cm="1">
        <f t="array" aca="1" ref="K329" ca="1">IF(AND($H329=$H328, CD328=""), AN328, INDEX(Monsters[Health], $I329))</f>
        <v>61.5</v>
      </c>
      <c r="L329" cm="1">
        <f t="array" aca="1" ref="L329" ca="1">IF(AND($H329=$H328, $CD328=""), AO328, INDEX(Monsters[Stamina], $I329))</f>
        <v>59</v>
      </c>
      <c r="M329" s="18" cm="1">
        <f t="array" aca="1" ref="M329" ca="1">IF(AND($H329=$H328, $CD328=""), AP328, INDEX(Monsters[Attack], $I329))</f>
        <v>182</v>
      </c>
      <c r="N329" s="18" cm="1">
        <f t="array" aca="1" ref="N329" ca="1">IF(AND($H329=$H328, $CD328=""), AQ328, INDEX(Monsters[Defense], $I329))</f>
        <v>102</v>
      </c>
      <c r="O329" s="18" cm="1">
        <f t="array" aca="1" ref="O329" ca="1">IF(AND($H329=$H328, $CD328=""), AR328, INDEX(Monsters[Luck], $I329))</f>
        <v>110</v>
      </c>
      <c r="P329" cm="1">
        <f t="array" aca="1" ref="P329" ca="1">IF(I329=I328, P328, MATCH(INDEX(Monsters[Element], I329), Elements, 0))</f>
        <v>5</v>
      </c>
      <c r="Q329" s="4" cm="1">
        <f t="array" aca="1" ref="Q329" ca="1">INDEX(Monsters[Chance to Use 2], I329)</f>
        <v>0.4</v>
      </c>
      <c r="R329" cm="1">
        <f t="array" aca="1" ref="R329" ca="1">INDEX(Monsters[Ability 1 ID], I329)</f>
        <v>9</v>
      </c>
      <c r="S329" cm="1">
        <f t="array" aca="1" ref="S329" ca="1">INDEX(Monsters[Ability 2 ID], I329)</f>
        <v>10</v>
      </c>
      <c r="T329" cm="1">
        <f t="array" aca="1" ref="T329" ca="1">INDEX(Abilities[Stamina Cost], R329)</f>
        <v>5</v>
      </c>
      <c r="U329" cm="1">
        <f t="array" aca="1" ref="U329" ca="1">INDEX(Abilities[Stamina Cost], S329)</f>
        <v>12</v>
      </c>
      <c r="V329">
        <f t="shared" ref="V329:V364" ca="1" si="200">IF(T329&lt;=U329, 1, 2)</f>
        <v>1</v>
      </c>
      <c r="W329">
        <f t="shared" ref="W329:W364" ca="1" si="201">MIN(T329:U329)</f>
        <v>5</v>
      </c>
      <c r="X329">
        <f t="shared" ref="X329:X364" ca="1" si="202">MAX(T329:U329)</f>
        <v>12</v>
      </c>
      <c r="Y329">
        <f t="shared" ref="Y329:Y364" ca="1" si="203">IF(L329&lt;X329, V329, 1 + (RAND()&lt;Q329))</f>
        <v>1</v>
      </c>
      <c r="Z329">
        <f t="shared" ref="Z329:Z364" ca="1" si="204">CHOOSE(Y329,R329,S329)</f>
        <v>9</v>
      </c>
      <c r="AA329" s="18" cm="1">
        <f t="array" aca="1" ref="AA329" ca="1">INDEX(Abilities[Element ID], $Z329)</f>
        <v>5</v>
      </c>
      <c r="AB329" s="18" cm="1">
        <f t="array" aca="1" ref="AB329" ca="1">INDEX(Abilities[Stamina Cost], $Z329)</f>
        <v>5</v>
      </c>
      <c r="AC329" s="18" cm="1">
        <f t="array" aca="1" ref="AC329" ca="1">INDEX(Abilities[Min Damage], $Z329)</f>
        <v>11</v>
      </c>
      <c r="AD329" s="18" cm="1">
        <f t="array" aca="1" ref="AD329" ca="1">INDEX(Abilities[Max Damage], $Z329)</f>
        <v>16</v>
      </c>
      <c r="AE329" s="14">
        <f t="shared" ref="AE329:AE364" ca="1" si="205">(AC329+(RAND()+RAND()+RAND())*(AD329-AC329)/3)*M329/100</f>
        <v>24.458718205889515</v>
      </c>
      <c r="AF329" t="str" cm="1">
        <f t="array" aca="1" ref="AF329" ca="1">INDEX(Abilities[Special Effect], Z329)</f>
        <v>Vampire</v>
      </c>
      <c r="AG329" t="b" cm="1">
        <f t="array" aca="1" ref="AG329" ca="1">RAND() &lt;INDEX(Abilities[Effect Chance], Z329)*O329/100</f>
        <v>1</v>
      </c>
      <c r="AH329" t="str">
        <f t="shared" ref="AH329:AH364" ca="1" si="206">IF(AG329,AF329,"")</f>
        <v>Vampire</v>
      </c>
      <c r="AI329" s="14">
        <f t="shared" ref="AI329:AI364" ca="1" si="207">IF(AF329="Hit Chance", AG329*AE329, AE329)</f>
        <v>24.458718205889515</v>
      </c>
      <c r="AJ329" t="b">
        <f t="shared" ref="AJ329:AJ364" ca="1" si="208">OR(AN329=0,AO329&lt;W329)</f>
        <v>0</v>
      </c>
      <c r="AK329" t="b">
        <f ca="1">AND(AJ329, H329=COUNTA(Parties[Player Party]))</f>
        <v>0</v>
      </c>
      <c r="AL329" s="14" cm="1">
        <f t="array" aca="1" ref="AL329" ca="1">INDEX(ElementMultiplier, BL329, P329)*100/N329</f>
        <v>0.98039215686274506</v>
      </c>
      <c r="AM329" s="14">
        <f t="shared" ca="1" si="195"/>
        <v>7</v>
      </c>
      <c r="AN329" s="18">
        <f t="shared" ca="1" si="198"/>
        <v>65.5</v>
      </c>
      <c r="AO329" s="18">
        <f t="shared" ref="AO329:AO364" ca="1" si="209">MAX(L329-AB329,0)</f>
        <v>54</v>
      </c>
      <c r="AP329" s="18">
        <f t="shared" ref="AP329:AP364" ca="1" si="210">ROUND(M329*IF(BS329="Weaken", 0.9, 1)*IF(AH329="Focus", 1.1, 1), 0)</f>
        <v>182</v>
      </c>
      <c r="AQ329" s="18">
        <f t="shared" ref="AQ329:AQ364" ca="1" si="211">ROUND(N329*IF($BS329="Sunder", 0.9, 1)*IF($AH329="Fortify", 1.1, 1), 0)</f>
        <v>92</v>
      </c>
      <c r="AR329" s="18">
        <f t="shared" ref="AR329:AR364" ca="1" si="212">ROUND(O329*IF($BS329="Unlucky", 0.9, 1)*IF($AH329="Lucky", 1.1, 1), 0)</f>
        <v>110</v>
      </c>
      <c r="AS329">
        <f t="shared" ref="AS329:AS364" ca="1" si="213">IF($CD328="",IF(BU328, AS328+1, AS328), 1)</f>
        <v>1</v>
      </c>
      <c r="AT329" cm="1">
        <f t="array" aca="1" ref="AT329" ca="1">IF(AS329=AS328, AT328, INDEX(Parties[Opponent ID], AS329))</f>
        <v>12</v>
      </c>
      <c r="AU329" t="str" cm="1">
        <f t="array" aca="1" ref="AU329" ca="1">IF(AT329=AT328,AU328, INDEX(Monsters[Name], AT329))</f>
        <v>Gmooose</v>
      </c>
      <c r="AV329" cm="1">
        <f t="array" aca="1" ref="AV329" ca="1">IF(AND($AS329=$AS328, $CD328=""), BY328, INDEX(Monsters[Health], $AT329))</f>
        <v>60</v>
      </c>
      <c r="AW329" cm="1">
        <f t="array" aca="1" ref="AW329" ca="1">IF(AND($AS329=$AS328, $CD328=""), BZ328, INDEX(Monsters[Stamina], $AT329))</f>
        <v>117</v>
      </c>
      <c r="AX329" s="18" cm="1">
        <f t="array" aca="1" ref="AX329" ca="1">IF(AND($AS329=$AS328, $CD328=""), CA328, INDEX(Monsters[Attack], $AT329))</f>
        <v>70</v>
      </c>
      <c r="AY329" s="18" cm="1">
        <f t="array" aca="1" ref="AY329" ca="1">IF(AND($AS329=$AS328, $CD328=""), CB328, INDEX(Monsters[Defense], $AT329))</f>
        <v>169</v>
      </c>
      <c r="AZ329" s="18" cm="1">
        <f t="array" aca="1" ref="AZ329" ca="1">IF(AND($AS329=$AS328, $CD328=""), CC328, INDEX(Monsters[Luck], $AT329))</f>
        <v>100</v>
      </c>
      <c r="BA329" cm="1">
        <f t="array" aca="1" ref="BA329" ca="1">IF(AT329=AT328, BA328, MATCH(INDEX(Monsters[Element], AT329), Elements, 0))</f>
        <v>4</v>
      </c>
      <c r="BB329" s="4" cm="1">
        <f t="array" aca="1" ref="BB329" ca="1">INDEX(Monsters[Chance to Use 2], AT329)</f>
        <v>0.19999999999999996</v>
      </c>
      <c r="BC329" cm="1">
        <f t="array" aca="1" ref="BC329" ca="1">INDEX(Monsters[Ability 1 ID], AT329)</f>
        <v>3</v>
      </c>
      <c r="BD329" cm="1">
        <f t="array" aca="1" ref="BD329" ca="1">INDEX(Monsters[Ability 2 ID], AT329)</f>
        <v>2</v>
      </c>
      <c r="BE329" cm="1">
        <f t="array" aca="1" ref="BE329" ca="1">INDEX(Abilities[Stamina Cost], BC329)</f>
        <v>3</v>
      </c>
      <c r="BF329" cm="1">
        <f t="array" aca="1" ref="BF329" ca="1">INDEX(Abilities[Stamina Cost], BD329)</f>
        <v>3</v>
      </c>
      <c r="BG329">
        <f t="shared" ref="BG329:BG364" ca="1" si="214">IF(BE329&lt;=BF329, 1, 2)</f>
        <v>1</v>
      </c>
      <c r="BH329">
        <f t="shared" ref="BH329:BH364" ca="1" si="215">MIN(BE329:BF329)</f>
        <v>3</v>
      </c>
      <c r="BI329">
        <f t="shared" ref="BI329:BI364" ca="1" si="216">MAX(BE329:BF329)</f>
        <v>3</v>
      </c>
      <c r="BJ329">
        <f t="shared" ref="BJ329:BJ364" ca="1" si="217">IF(AW329&lt;BI329, BG329, 1 + (RAND()&lt;BB329))</f>
        <v>2</v>
      </c>
      <c r="BK329">
        <f t="shared" ref="BK329:BK364" ca="1" si="218">CHOOSE(BJ329,BC329,BD329)</f>
        <v>2</v>
      </c>
      <c r="BL329" s="18" cm="1">
        <f t="array" aca="1" ref="BL329" ca="1">INDEX(Abilities[Element ID], $BK329)</f>
        <v>1</v>
      </c>
      <c r="BM329" s="18" cm="1">
        <f t="array" aca="1" ref="BM329" ca="1">INDEX(Abilities[Stamina Cost], $BK329)</f>
        <v>3</v>
      </c>
      <c r="BN329" s="18" cm="1">
        <f t="array" aca="1" ref="BN329" ca="1">INDEX(Abilities[Min Damage], $BK329)</f>
        <v>8</v>
      </c>
      <c r="BO329" s="18" cm="1">
        <f t="array" aca="1" ref="BO329" ca="1">INDEX(Abilities[Max Damage], $BK329)</f>
        <v>13</v>
      </c>
      <c r="BP329" s="14">
        <f t="shared" ref="BP329:BP364" ca="1" si="219">(BN329+(RAND()+RAND()+RAND())*(BO329-BN329)/3)*AX329/100</f>
        <v>7.4913392974255917</v>
      </c>
      <c r="BQ329" t="str" cm="1">
        <f t="array" aca="1" ref="BQ329" ca="1">INDEX(Abilities[Special Effect], BK329)</f>
        <v>Sunder</v>
      </c>
      <c r="BR329" t="b" cm="1">
        <f t="array" aca="1" ref="BR329" ca="1">RAND() &lt;INDEX(Abilities[Effect Chance], BK329)*AZ329/100</f>
        <v>1</v>
      </c>
      <c r="BS329" t="str">
        <f t="shared" ref="BS329:BS364" ca="1" si="220">IF(BR329, BQ329, "")</f>
        <v>Sunder</v>
      </c>
      <c r="BT329" s="14">
        <f t="shared" ref="BT329:BT364" ca="1" si="221">IF(BQ329="Hit Chance", BP329*BR329, BP329)</f>
        <v>7.4913392974255917</v>
      </c>
      <c r="BU329" t="b">
        <f t="shared" ref="BU329:BU364" ca="1" si="222">OR(BY329=0,BZ329&lt;BH329)</f>
        <v>0</v>
      </c>
      <c r="BV329" t="b">
        <f ca="1">AND(BU329, AS329=COUNTA(Parties[Opponent Party]))</f>
        <v>0</v>
      </c>
      <c r="BW329" s="14" cm="1">
        <f t="array" aca="1" ref="BW329" ca="1">INDEX(ElementMultiplier, AA329, BA329)*100/AY329</f>
        <v>0.8875739644970414</v>
      </c>
      <c r="BX329" s="18">
        <f t="shared" ca="1" si="196"/>
        <v>22</v>
      </c>
      <c r="BY329" s="18">
        <f t="shared" ca="1" si="197"/>
        <v>38</v>
      </c>
      <c r="BZ329" s="18">
        <f t="shared" ref="BZ329:BZ364" ca="1" si="223">MAX(AW329-BM329,0)</f>
        <v>114</v>
      </c>
      <c r="CA329" s="18">
        <f t="shared" ref="CA329:CA364" ca="1" si="224">ROUND(AX329 * IF($AH329="Weaken", 0.9, 1) * IF($BS329="Focus", 1.1, 1), 0)</f>
        <v>70</v>
      </c>
      <c r="CB329" s="18">
        <f t="shared" ref="CB329:CB364" ca="1" si="225">ROUND(AY329 * IF($AH329="Sunder", 0.9, 1) * IF($BS329="Fortify", 1.1, 1), 0)</f>
        <v>169</v>
      </c>
      <c r="CC329" s="18">
        <f t="shared" ref="CC329:CC364" ca="1" si="226">ROUND(AZ329 * IF($AH329="Unlucky", 0.9, 1) * IF($BS329="Lucky", 1.1, 1), 0)</f>
        <v>100</v>
      </c>
      <c r="CD329" t="str">
        <f t="shared" ref="CD329:CD364" ca="1" si="227">IF(AK329, IF(BV329, "Tie", "Opponent"), IF(BV329, "Player", ""))</f>
        <v/>
      </c>
    </row>
    <row r="330" spans="8:82" x14ac:dyDescent="0.25">
      <c r="H330">
        <f t="shared" ca="1" si="199"/>
        <v>1</v>
      </c>
      <c r="I330" cm="1">
        <f t="array" aca="1" ref="I330" ca="1">IF(H330=H329, I329, INDEX(Parties[Player ID], H330))</f>
        <v>5</v>
      </c>
      <c r="J330" t="str" cm="1">
        <f t="array" aca="1" ref="J330" ca="1">IF(I330=I329,J329, INDEX(Monsters[Name], I330))</f>
        <v>Gunome</v>
      </c>
      <c r="K330" cm="1">
        <f t="array" aca="1" ref="K330" ca="1">IF(AND($H330=$H329, CD329=""), AN329, INDEX(Monsters[Health], $I330))</f>
        <v>65.5</v>
      </c>
      <c r="L330" cm="1">
        <f t="array" aca="1" ref="L330" ca="1">IF(AND($H330=$H329, $CD329=""), AO329, INDEX(Monsters[Stamina], $I330))</f>
        <v>54</v>
      </c>
      <c r="M330" s="18" cm="1">
        <f t="array" aca="1" ref="M330" ca="1">IF(AND($H330=$H329, $CD329=""), AP329, INDEX(Monsters[Attack], $I330))</f>
        <v>182</v>
      </c>
      <c r="N330" s="18" cm="1">
        <f t="array" aca="1" ref="N330" ca="1">IF(AND($H330=$H329, $CD329=""), AQ329, INDEX(Monsters[Defense], $I330))</f>
        <v>92</v>
      </c>
      <c r="O330" s="18" cm="1">
        <f t="array" aca="1" ref="O330" ca="1">IF(AND($H330=$H329, $CD329=""), AR329, INDEX(Monsters[Luck], $I330))</f>
        <v>110</v>
      </c>
      <c r="P330" cm="1">
        <f t="array" aca="1" ref="P330" ca="1">IF(I330=I329, P329, MATCH(INDEX(Monsters[Element], I330), Elements, 0))</f>
        <v>5</v>
      </c>
      <c r="Q330" s="4" cm="1">
        <f t="array" aca="1" ref="Q330" ca="1">INDEX(Monsters[Chance to Use 2], I330)</f>
        <v>0.4</v>
      </c>
      <c r="R330" cm="1">
        <f t="array" aca="1" ref="R330" ca="1">INDEX(Monsters[Ability 1 ID], I330)</f>
        <v>9</v>
      </c>
      <c r="S330" cm="1">
        <f t="array" aca="1" ref="S330" ca="1">INDEX(Monsters[Ability 2 ID], I330)</f>
        <v>10</v>
      </c>
      <c r="T330" cm="1">
        <f t="array" aca="1" ref="T330" ca="1">INDEX(Abilities[Stamina Cost], R330)</f>
        <v>5</v>
      </c>
      <c r="U330" cm="1">
        <f t="array" aca="1" ref="U330" ca="1">INDEX(Abilities[Stamina Cost], S330)</f>
        <v>12</v>
      </c>
      <c r="V330">
        <f t="shared" ca="1" si="200"/>
        <v>1</v>
      </c>
      <c r="W330">
        <f t="shared" ca="1" si="201"/>
        <v>5</v>
      </c>
      <c r="X330">
        <f t="shared" ca="1" si="202"/>
        <v>12</v>
      </c>
      <c r="Y330">
        <f t="shared" ca="1" si="203"/>
        <v>1</v>
      </c>
      <c r="Z330">
        <f t="shared" ca="1" si="204"/>
        <v>9</v>
      </c>
      <c r="AA330" s="18" cm="1">
        <f t="array" aca="1" ref="AA330" ca="1">INDEX(Abilities[Element ID], $Z330)</f>
        <v>5</v>
      </c>
      <c r="AB330" s="18" cm="1">
        <f t="array" aca="1" ref="AB330" ca="1">INDEX(Abilities[Stamina Cost], $Z330)</f>
        <v>5</v>
      </c>
      <c r="AC330" s="18" cm="1">
        <f t="array" aca="1" ref="AC330" ca="1">INDEX(Abilities[Min Damage], $Z330)</f>
        <v>11</v>
      </c>
      <c r="AD330" s="18" cm="1">
        <f t="array" aca="1" ref="AD330" ca="1">INDEX(Abilities[Max Damage], $Z330)</f>
        <v>16</v>
      </c>
      <c r="AE330" s="14">
        <f t="shared" ca="1" si="205"/>
        <v>24.893887029362936</v>
      </c>
      <c r="AF330" t="str" cm="1">
        <f t="array" aca="1" ref="AF330" ca="1">INDEX(Abilities[Special Effect], Z330)</f>
        <v>Vampire</v>
      </c>
      <c r="AG330" t="b" cm="1">
        <f t="array" aca="1" ref="AG330" ca="1">RAND() &lt;INDEX(Abilities[Effect Chance], Z330)*O330/100</f>
        <v>1</v>
      </c>
      <c r="AH330" t="str">
        <f t="shared" ca="1" si="206"/>
        <v>Vampire</v>
      </c>
      <c r="AI330" s="14">
        <f t="shared" ca="1" si="207"/>
        <v>24.893887029362936</v>
      </c>
      <c r="AJ330" t="b">
        <f t="shared" ca="1" si="208"/>
        <v>0</v>
      </c>
      <c r="AK330" t="b">
        <f ca="1">AND(AJ330, H330=COUNTA(Parties[Player Party]))</f>
        <v>0</v>
      </c>
      <c r="AL330" s="14" cm="1">
        <f t="array" aca="1" ref="AL330" ca="1">INDEX(ElementMultiplier, BL330, P330)*100/N330</f>
        <v>1.3586956521739131</v>
      </c>
      <c r="AM330" s="14">
        <f t="shared" ca="1" si="195"/>
        <v>4</v>
      </c>
      <c r="AN330" s="18">
        <f t="shared" ca="1" si="198"/>
        <v>72.5</v>
      </c>
      <c r="AO330" s="18">
        <f t="shared" ca="1" si="209"/>
        <v>49</v>
      </c>
      <c r="AP330" s="18">
        <f t="shared" ca="1" si="210"/>
        <v>182</v>
      </c>
      <c r="AQ330" s="18">
        <f t="shared" ca="1" si="211"/>
        <v>92</v>
      </c>
      <c r="AR330" s="18">
        <f t="shared" ca="1" si="212"/>
        <v>110</v>
      </c>
      <c r="AS330">
        <f t="shared" ca="1" si="213"/>
        <v>1</v>
      </c>
      <c r="AT330" cm="1">
        <f t="array" aca="1" ref="AT330" ca="1">IF(AS330=AS329, AT329, INDEX(Parties[Opponent ID], AS330))</f>
        <v>12</v>
      </c>
      <c r="AU330" t="str" cm="1">
        <f t="array" aca="1" ref="AU330" ca="1">IF(AT330=AT329,AU329, INDEX(Monsters[Name], AT330))</f>
        <v>Gmooose</v>
      </c>
      <c r="AV330" cm="1">
        <f t="array" aca="1" ref="AV330" ca="1">IF(AND($AS330=$AS329, $CD329=""), BY329, INDEX(Monsters[Health], $AT330))</f>
        <v>38</v>
      </c>
      <c r="AW330" cm="1">
        <f t="array" aca="1" ref="AW330" ca="1">IF(AND($AS330=$AS329, $CD329=""), BZ329, INDEX(Monsters[Stamina], $AT330))</f>
        <v>114</v>
      </c>
      <c r="AX330" s="18" cm="1">
        <f t="array" aca="1" ref="AX330" ca="1">IF(AND($AS330=$AS329, $CD329=""), CA329, INDEX(Monsters[Attack], $AT330))</f>
        <v>70</v>
      </c>
      <c r="AY330" s="18" cm="1">
        <f t="array" aca="1" ref="AY330" ca="1">IF(AND($AS330=$AS329, $CD329=""), CB329, INDEX(Monsters[Defense], $AT330))</f>
        <v>169</v>
      </c>
      <c r="AZ330" s="18" cm="1">
        <f t="array" aca="1" ref="AZ330" ca="1">IF(AND($AS330=$AS329, $CD329=""), CC329, INDEX(Monsters[Luck], $AT330))</f>
        <v>100</v>
      </c>
      <c r="BA330" cm="1">
        <f t="array" aca="1" ref="BA330" ca="1">IF(AT330=AT329, BA329, MATCH(INDEX(Monsters[Element], AT330), Elements, 0))</f>
        <v>4</v>
      </c>
      <c r="BB330" s="4" cm="1">
        <f t="array" aca="1" ref="BB330" ca="1">INDEX(Monsters[Chance to Use 2], AT330)</f>
        <v>0.19999999999999996</v>
      </c>
      <c r="BC330" cm="1">
        <f t="array" aca="1" ref="BC330" ca="1">INDEX(Monsters[Ability 1 ID], AT330)</f>
        <v>3</v>
      </c>
      <c r="BD330" cm="1">
        <f t="array" aca="1" ref="BD330" ca="1">INDEX(Monsters[Ability 2 ID], AT330)</f>
        <v>2</v>
      </c>
      <c r="BE330" cm="1">
        <f t="array" aca="1" ref="BE330" ca="1">INDEX(Abilities[Stamina Cost], BC330)</f>
        <v>3</v>
      </c>
      <c r="BF330" cm="1">
        <f t="array" aca="1" ref="BF330" ca="1">INDEX(Abilities[Stamina Cost], BD330)</f>
        <v>3</v>
      </c>
      <c r="BG330">
        <f t="shared" ca="1" si="214"/>
        <v>1</v>
      </c>
      <c r="BH330">
        <f t="shared" ca="1" si="215"/>
        <v>3</v>
      </c>
      <c r="BI330">
        <f t="shared" ca="1" si="216"/>
        <v>3</v>
      </c>
      <c r="BJ330">
        <f t="shared" ca="1" si="217"/>
        <v>1</v>
      </c>
      <c r="BK330">
        <f t="shared" ca="1" si="218"/>
        <v>3</v>
      </c>
      <c r="BL330" s="18" cm="1">
        <f t="array" aca="1" ref="BL330" ca="1">INDEX(Abilities[Element ID], $BK330)</f>
        <v>4</v>
      </c>
      <c r="BM330" s="18" cm="1">
        <f t="array" aca="1" ref="BM330" ca="1">INDEX(Abilities[Stamina Cost], $BK330)</f>
        <v>3</v>
      </c>
      <c r="BN330" s="18" cm="1">
        <f t="array" aca="1" ref="BN330" ca="1">INDEX(Abilities[Min Damage], $BK330)</f>
        <v>4</v>
      </c>
      <c r="BO330" s="18" cm="1">
        <f t="array" aca="1" ref="BO330" ca="1">INDEX(Abilities[Max Damage], $BK330)</f>
        <v>8</v>
      </c>
      <c r="BP330" s="14">
        <f t="shared" ca="1" si="219"/>
        <v>4.3039647929032494</v>
      </c>
      <c r="BQ330" t="str" cm="1">
        <f t="array" aca="1" ref="BQ330" ca="1">INDEX(Abilities[Special Effect], BK330)</f>
        <v>Fortify</v>
      </c>
      <c r="BR330" t="b" cm="1">
        <f t="array" aca="1" ref="BR330" ca="1">RAND() &lt;INDEX(Abilities[Effect Chance], BK330)*AZ330/100</f>
        <v>1</v>
      </c>
      <c r="BS330" t="str">
        <f t="shared" ca="1" si="220"/>
        <v>Fortify</v>
      </c>
      <c r="BT330" s="14">
        <f t="shared" ca="1" si="221"/>
        <v>4.3039647929032494</v>
      </c>
      <c r="BU330" t="b">
        <f t="shared" ca="1" si="222"/>
        <v>0</v>
      </c>
      <c r="BV330" t="b">
        <f ca="1">AND(BU330, AS330=COUNTA(Parties[Opponent Party]))</f>
        <v>0</v>
      </c>
      <c r="BW330" s="14" cm="1">
        <f t="array" aca="1" ref="BW330" ca="1">INDEX(ElementMultiplier, AA330, BA330)*100/AY330</f>
        <v>0.8875739644970414</v>
      </c>
      <c r="BX330" s="18">
        <f t="shared" ca="1" si="196"/>
        <v>22</v>
      </c>
      <c r="BY330" s="18">
        <f t="shared" ca="1" si="197"/>
        <v>16</v>
      </c>
      <c r="BZ330" s="18">
        <f t="shared" ca="1" si="223"/>
        <v>111</v>
      </c>
      <c r="CA330" s="18">
        <f t="shared" ca="1" si="224"/>
        <v>70</v>
      </c>
      <c r="CB330" s="18">
        <f t="shared" ca="1" si="225"/>
        <v>186</v>
      </c>
      <c r="CC330" s="18">
        <f t="shared" ca="1" si="226"/>
        <v>100</v>
      </c>
      <c r="CD330" t="str">
        <f t="shared" ca="1" si="227"/>
        <v/>
      </c>
    </row>
    <row r="331" spans="8:82" x14ac:dyDescent="0.25">
      <c r="H331">
        <f t="shared" ca="1" si="199"/>
        <v>1</v>
      </c>
      <c r="I331" cm="1">
        <f t="array" aca="1" ref="I331" ca="1">IF(H331=H330, I330, INDEX(Parties[Player ID], H331))</f>
        <v>5</v>
      </c>
      <c r="J331" t="str" cm="1">
        <f t="array" aca="1" ref="J331" ca="1">IF(I331=I330,J330, INDEX(Monsters[Name], I331))</f>
        <v>Gunome</v>
      </c>
      <c r="K331" cm="1">
        <f t="array" aca="1" ref="K331" ca="1">IF(AND($H331=$H330, CD330=""), AN330, INDEX(Monsters[Health], $I331))</f>
        <v>72.5</v>
      </c>
      <c r="L331" cm="1">
        <f t="array" aca="1" ref="L331" ca="1">IF(AND($H331=$H330, $CD330=""), AO330, INDEX(Monsters[Stamina], $I331))</f>
        <v>49</v>
      </c>
      <c r="M331" s="18" cm="1">
        <f t="array" aca="1" ref="M331" ca="1">IF(AND($H331=$H330, $CD330=""), AP330, INDEX(Monsters[Attack], $I331))</f>
        <v>182</v>
      </c>
      <c r="N331" s="18" cm="1">
        <f t="array" aca="1" ref="N331" ca="1">IF(AND($H331=$H330, $CD330=""), AQ330, INDEX(Monsters[Defense], $I331))</f>
        <v>92</v>
      </c>
      <c r="O331" s="18" cm="1">
        <f t="array" aca="1" ref="O331" ca="1">IF(AND($H331=$H330, $CD330=""), AR330, INDEX(Monsters[Luck], $I331))</f>
        <v>110</v>
      </c>
      <c r="P331" cm="1">
        <f t="array" aca="1" ref="P331" ca="1">IF(I331=I330, P330, MATCH(INDEX(Monsters[Element], I331), Elements, 0))</f>
        <v>5</v>
      </c>
      <c r="Q331" s="4" cm="1">
        <f t="array" aca="1" ref="Q331" ca="1">INDEX(Monsters[Chance to Use 2], I331)</f>
        <v>0.4</v>
      </c>
      <c r="R331" cm="1">
        <f t="array" aca="1" ref="R331" ca="1">INDEX(Monsters[Ability 1 ID], I331)</f>
        <v>9</v>
      </c>
      <c r="S331" cm="1">
        <f t="array" aca="1" ref="S331" ca="1">INDEX(Monsters[Ability 2 ID], I331)</f>
        <v>10</v>
      </c>
      <c r="T331" cm="1">
        <f t="array" aca="1" ref="T331" ca="1">INDEX(Abilities[Stamina Cost], R331)</f>
        <v>5</v>
      </c>
      <c r="U331" cm="1">
        <f t="array" aca="1" ref="U331" ca="1">INDEX(Abilities[Stamina Cost], S331)</f>
        <v>12</v>
      </c>
      <c r="V331">
        <f t="shared" ca="1" si="200"/>
        <v>1</v>
      </c>
      <c r="W331">
        <f t="shared" ca="1" si="201"/>
        <v>5</v>
      </c>
      <c r="X331">
        <f t="shared" ca="1" si="202"/>
        <v>12</v>
      </c>
      <c r="Y331">
        <f t="shared" ca="1" si="203"/>
        <v>2</v>
      </c>
      <c r="Z331">
        <f t="shared" ca="1" si="204"/>
        <v>10</v>
      </c>
      <c r="AA331" s="18" cm="1">
        <f t="array" aca="1" ref="AA331" ca="1">INDEX(Abilities[Element ID], $Z331)</f>
        <v>5</v>
      </c>
      <c r="AB331" s="18" cm="1">
        <f t="array" aca="1" ref="AB331" ca="1">INDEX(Abilities[Stamina Cost], $Z331)</f>
        <v>12</v>
      </c>
      <c r="AC331" s="18" cm="1">
        <f t="array" aca="1" ref="AC331" ca="1">INDEX(Abilities[Min Damage], $Z331)</f>
        <v>4</v>
      </c>
      <c r="AD331" s="18" cm="1">
        <f t="array" aca="1" ref="AD331" ca="1">INDEX(Abilities[Max Damage], $Z331)</f>
        <v>10</v>
      </c>
      <c r="AE331" s="14">
        <f t="shared" ca="1" si="205"/>
        <v>13.808954458221773</v>
      </c>
      <c r="AF331" t="str" cm="1">
        <f t="array" aca="1" ref="AF331" ca="1">INDEX(Abilities[Special Effect], Z331)</f>
        <v>Focus</v>
      </c>
      <c r="AG331" t="b" cm="1">
        <f t="array" aca="1" ref="AG331" ca="1">RAND() &lt;INDEX(Abilities[Effect Chance], Z331)*O331/100</f>
        <v>1</v>
      </c>
      <c r="AH331" t="str">
        <f t="shared" ca="1" si="206"/>
        <v>Focus</v>
      </c>
      <c r="AI331" s="14">
        <f t="shared" ca="1" si="207"/>
        <v>13.808954458221773</v>
      </c>
      <c r="AJ331" t="b">
        <f t="shared" ca="1" si="208"/>
        <v>0</v>
      </c>
      <c r="AK331" t="b">
        <f ca="1">AND(AJ331, H331=COUNTA(Parties[Player Party]))</f>
        <v>0</v>
      </c>
      <c r="AL331" s="14" cm="1">
        <f t="array" aca="1" ref="AL331" ca="1">INDEX(ElementMultiplier, BL331, P331)*100/N331</f>
        <v>1.3586956521739131</v>
      </c>
      <c r="AM331" s="14">
        <f t="shared" ca="1" si="195"/>
        <v>3</v>
      </c>
      <c r="AN331" s="18">
        <f t="shared" ca="1" si="198"/>
        <v>69.5</v>
      </c>
      <c r="AO331" s="18">
        <f t="shared" ca="1" si="209"/>
        <v>37</v>
      </c>
      <c r="AP331" s="18">
        <f t="shared" ca="1" si="210"/>
        <v>200</v>
      </c>
      <c r="AQ331" s="18">
        <f t="shared" ca="1" si="211"/>
        <v>92</v>
      </c>
      <c r="AR331" s="18">
        <f t="shared" ca="1" si="212"/>
        <v>110</v>
      </c>
      <c r="AS331">
        <f t="shared" ca="1" si="213"/>
        <v>1</v>
      </c>
      <c r="AT331" cm="1">
        <f t="array" aca="1" ref="AT331" ca="1">IF(AS331=AS330, AT330, INDEX(Parties[Opponent ID], AS331))</f>
        <v>12</v>
      </c>
      <c r="AU331" t="str" cm="1">
        <f t="array" aca="1" ref="AU331" ca="1">IF(AT331=AT330,AU330, INDEX(Monsters[Name], AT331))</f>
        <v>Gmooose</v>
      </c>
      <c r="AV331" cm="1">
        <f t="array" aca="1" ref="AV331" ca="1">IF(AND($AS331=$AS330, $CD330=""), BY330, INDEX(Monsters[Health], $AT331))</f>
        <v>16</v>
      </c>
      <c r="AW331" cm="1">
        <f t="array" aca="1" ref="AW331" ca="1">IF(AND($AS331=$AS330, $CD330=""), BZ330, INDEX(Monsters[Stamina], $AT331))</f>
        <v>111</v>
      </c>
      <c r="AX331" s="18" cm="1">
        <f t="array" aca="1" ref="AX331" ca="1">IF(AND($AS331=$AS330, $CD330=""), CA330, INDEX(Monsters[Attack], $AT331))</f>
        <v>70</v>
      </c>
      <c r="AY331" s="18" cm="1">
        <f t="array" aca="1" ref="AY331" ca="1">IF(AND($AS331=$AS330, $CD330=""), CB330, INDEX(Monsters[Defense], $AT331))</f>
        <v>186</v>
      </c>
      <c r="AZ331" s="18" cm="1">
        <f t="array" aca="1" ref="AZ331" ca="1">IF(AND($AS331=$AS330, $CD330=""), CC330, INDEX(Monsters[Luck], $AT331))</f>
        <v>100</v>
      </c>
      <c r="BA331" cm="1">
        <f t="array" aca="1" ref="BA331" ca="1">IF(AT331=AT330, BA330, MATCH(INDEX(Monsters[Element], AT331), Elements, 0))</f>
        <v>4</v>
      </c>
      <c r="BB331" s="4" cm="1">
        <f t="array" aca="1" ref="BB331" ca="1">INDEX(Monsters[Chance to Use 2], AT331)</f>
        <v>0.19999999999999996</v>
      </c>
      <c r="BC331" cm="1">
        <f t="array" aca="1" ref="BC331" ca="1">INDEX(Monsters[Ability 1 ID], AT331)</f>
        <v>3</v>
      </c>
      <c r="BD331" cm="1">
        <f t="array" aca="1" ref="BD331" ca="1">INDEX(Monsters[Ability 2 ID], AT331)</f>
        <v>2</v>
      </c>
      <c r="BE331" cm="1">
        <f t="array" aca="1" ref="BE331" ca="1">INDEX(Abilities[Stamina Cost], BC331)</f>
        <v>3</v>
      </c>
      <c r="BF331" cm="1">
        <f t="array" aca="1" ref="BF331" ca="1">INDEX(Abilities[Stamina Cost], BD331)</f>
        <v>3</v>
      </c>
      <c r="BG331">
        <f t="shared" ca="1" si="214"/>
        <v>1</v>
      </c>
      <c r="BH331">
        <f t="shared" ca="1" si="215"/>
        <v>3</v>
      </c>
      <c r="BI331">
        <f t="shared" ca="1" si="216"/>
        <v>3</v>
      </c>
      <c r="BJ331">
        <f t="shared" ca="1" si="217"/>
        <v>1</v>
      </c>
      <c r="BK331">
        <f t="shared" ca="1" si="218"/>
        <v>3</v>
      </c>
      <c r="BL331" s="18" cm="1">
        <f t="array" aca="1" ref="BL331" ca="1">INDEX(Abilities[Element ID], $BK331)</f>
        <v>4</v>
      </c>
      <c r="BM331" s="18" cm="1">
        <f t="array" aca="1" ref="BM331" ca="1">INDEX(Abilities[Stamina Cost], $BK331)</f>
        <v>3</v>
      </c>
      <c r="BN331" s="18" cm="1">
        <f t="array" aca="1" ref="BN331" ca="1">INDEX(Abilities[Min Damage], $BK331)</f>
        <v>4</v>
      </c>
      <c r="BO331" s="18" cm="1">
        <f t="array" aca="1" ref="BO331" ca="1">INDEX(Abilities[Max Damage], $BK331)</f>
        <v>8</v>
      </c>
      <c r="BP331" s="14">
        <f t="shared" ca="1" si="219"/>
        <v>3.3583177070805124</v>
      </c>
      <c r="BQ331" t="str" cm="1">
        <f t="array" aca="1" ref="BQ331" ca="1">INDEX(Abilities[Special Effect], BK331)</f>
        <v>Fortify</v>
      </c>
      <c r="BR331" t="b" cm="1">
        <f t="array" aca="1" ref="BR331" ca="1">RAND() &lt;INDEX(Abilities[Effect Chance], BK331)*AZ331/100</f>
        <v>1</v>
      </c>
      <c r="BS331" t="str">
        <f t="shared" ca="1" si="220"/>
        <v>Fortify</v>
      </c>
      <c r="BT331" s="14">
        <f t="shared" ca="1" si="221"/>
        <v>3.3583177070805124</v>
      </c>
      <c r="BU331" t="b">
        <f t="shared" ca="1" si="222"/>
        <v>0</v>
      </c>
      <c r="BV331" t="b">
        <f ca="1">AND(BU331, AS331=COUNTA(Parties[Opponent Party]))</f>
        <v>0</v>
      </c>
      <c r="BW331" s="14" cm="1">
        <f t="array" aca="1" ref="BW331" ca="1">INDEX(ElementMultiplier, AA331, BA331)*100/AY331</f>
        <v>0.80645161290322576</v>
      </c>
      <c r="BX331" s="18">
        <f t="shared" ca="1" si="196"/>
        <v>11</v>
      </c>
      <c r="BY331" s="18">
        <f t="shared" ca="1" si="197"/>
        <v>5</v>
      </c>
      <c r="BZ331" s="18">
        <f t="shared" ca="1" si="223"/>
        <v>108</v>
      </c>
      <c r="CA331" s="18">
        <f t="shared" ca="1" si="224"/>
        <v>70</v>
      </c>
      <c r="CB331" s="18">
        <f t="shared" ca="1" si="225"/>
        <v>205</v>
      </c>
      <c r="CC331" s="18">
        <f t="shared" ca="1" si="226"/>
        <v>100</v>
      </c>
      <c r="CD331" t="str">
        <f t="shared" ca="1" si="227"/>
        <v/>
      </c>
    </row>
    <row r="332" spans="8:82" x14ac:dyDescent="0.25">
      <c r="H332">
        <f t="shared" ca="1" si="199"/>
        <v>1</v>
      </c>
      <c r="I332" cm="1">
        <f t="array" aca="1" ref="I332" ca="1">IF(H332=H331, I331, INDEX(Parties[Player ID], H332))</f>
        <v>5</v>
      </c>
      <c r="J332" t="str" cm="1">
        <f t="array" aca="1" ref="J332" ca="1">IF(I332=I331,J331, INDEX(Monsters[Name], I332))</f>
        <v>Gunome</v>
      </c>
      <c r="K332" cm="1">
        <f t="array" aca="1" ref="K332" ca="1">IF(AND($H332=$H331, CD331=""), AN331, INDEX(Monsters[Health], $I332))</f>
        <v>69.5</v>
      </c>
      <c r="L332" cm="1">
        <f t="array" aca="1" ref="L332" ca="1">IF(AND($H332=$H331, $CD331=""), AO331, INDEX(Monsters[Stamina], $I332))</f>
        <v>37</v>
      </c>
      <c r="M332" s="18" cm="1">
        <f t="array" aca="1" ref="M332" ca="1">IF(AND($H332=$H331, $CD331=""), AP331, INDEX(Monsters[Attack], $I332))</f>
        <v>200</v>
      </c>
      <c r="N332" s="18" cm="1">
        <f t="array" aca="1" ref="N332" ca="1">IF(AND($H332=$H331, $CD331=""), AQ331, INDEX(Monsters[Defense], $I332))</f>
        <v>92</v>
      </c>
      <c r="O332" s="18" cm="1">
        <f t="array" aca="1" ref="O332" ca="1">IF(AND($H332=$H331, $CD331=""), AR331, INDEX(Monsters[Luck], $I332))</f>
        <v>110</v>
      </c>
      <c r="P332" cm="1">
        <f t="array" aca="1" ref="P332" ca="1">IF(I332=I331, P331, MATCH(INDEX(Monsters[Element], I332), Elements, 0))</f>
        <v>5</v>
      </c>
      <c r="Q332" s="4" cm="1">
        <f t="array" aca="1" ref="Q332" ca="1">INDEX(Monsters[Chance to Use 2], I332)</f>
        <v>0.4</v>
      </c>
      <c r="R332" cm="1">
        <f t="array" aca="1" ref="R332" ca="1">INDEX(Monsters[Ability 1 ID], I332)</f>
        <v>9</v>
      </c>
      <c r="S332" cm="1">
        <f t="array" aca="1" ref="S332" ca="1">INDEX(Monsters[Ability 2 ID], I332)</f>
        <v>10</v>
      </c>
      <c r="T332" cm="1">
        <f t="array" aca="1" ref="T332" ca="1">INDEX(Abilities[Stamina Cost], R332)</f>
        <v>5</v>
      </c>
      <c r="U332" cm="1">
        <f t="array" aca="1" ref="U332" ca="1">INDEX(Abilities[Stamina Cost], S332)</f>
        <v>12</v>
      </c>
      <c r="V332">
        <f t="shared" ca="1" si="200"/>
        <v>1</v>
      </c>
      <c r="W332">
        <f t="shared" ca="1" si="201"/>
        <v>5</v>
      </c>
      <c r="X332">
        <f t="shared" ca="1" si="202"/>
        <v>12</v>
      </c>
      <c r="Y332">
        <f t="shared" ca="1" si="203"/>
        <v>2</v>
      </c>
      <c r="Z332">
        <f t="shared" ca="1" si="204"/>
        <v>10</v>
      </c>
      <c r="AA332" s="18" cm="1">
        <f t="array" aca="1" ref="AA332" ca="1">INDEX(Abilities[Element ID], $Z332)</f>
        <v>5</v>
      </c>
      <c r="AB332" s="18" cm="1">
        <f t="array" aca="1" ref="AB332" ca="1">INDEX(Abilities[Stamina Cost], $Z332)</f>
        <v>12</v>
      </c>
      <c r="AC332" s="18" cm="1">
        <f t="array" aca="1" ref="AC332" ca="1">INDEX(Abilities[Min Damage], $Z332)</f>
        <v>4</v>
      </c>
      <c r="AD332" s="18" cm="1">
        <f t="array" aca="1" ref="AD332" ca="1">INDEX(Abilities[Max Damage], $Z332)</f>
        <v>10</v>
      </c>
      <c r="AE332" s="14">
        <f t="shared" ca="1" si="205"/>
        <v>13.208594740874792</v>
      </c>
      <c r="AF332" t="str" cm="1">
        <f t="array" aca="1" ref="AF332" ca="1">INDEX(Abilities[Special Effect], Z332)</f>
        <v>Focus</v>
      </c>
      <c r="AG332" t="b" cm="1">
        <f t="array" aca="1" ref="AG332" ca="1">RAND() &lt;INDEX(Abilities[Effect Chance], Z332)*O332/100</f>
        <v>0</v>
      </c>
      <c r="AH332" t="str">
        <f t="shared" ca="1" si="206"/>
        <v/>
      </c>
      <c r="AI332" s="14">
        <f t="shared" ca="1" si="207"/>
        <v>13.208594740874792</v>
      </c>
      <c r="AJ332" t="b">
        <f t="shared" ca="1" si="208"/>
        <v>0</v>
      </c>
      <c r="AK332" t="b">
        <f ca="1">AND(AJ332, H332=COUNTA(Parties[Player Party]))</f>
        <v>0</v>
      </c>
      <c r="AL332" s="14" cm="1">
        <f t="array" aca="1" ref="AL332" ca="1">INDEX(ElementMultiplier, BL332, P332)*100/N332</f>
        <v>1.3586956521739131</v>
      </c>
      <c r="AM332" s="14">
        <f t="shared" ca="1" si="195"/>
        <v>5</v>
      </c>
      <c r="AN332" s="18">
        <f t="shared" ca="1" si="198"/>
        <v>64.5</v>
      </c>
      <c r="AO332" s="18">
        <f t="shared" ca="1" si="209"/>
        <v>25</v>
      </c>
      <c r="AP332" s="18">
        <f t="shared" ca="1" si="210"/>
        <v>200</v>
      </c>
      <c r="AQ332" s="18">
        <f t="shared" ca="1" si="211"/>
        <v>92</v>
      </c>
      <c r="AR332" s="18">
        <f t="shared" ca="1" si="212"/>
        <v>110</v>
      </c>
      <c r="AS332">
        <f t="shared" ca="1" si="213"/>
        <v>1</v>
      </c>
      <c r="AT332" cm="1">
        <f t="array" aca="1" ref="AT332" ca="1">IF(AS332=AS331, AT331, INDEX(Parties[Opponent ID], AS332))</f>
        <v>12</v>
      </c>
      <c r="AU332" t="str" cm="1">
        <f t="array" aca="1" ref="AU332" ca="1">IF(AT332=AT331,AU331, INDEX(Monsters[Name], AT332))</f>
        <v>Gmooose</v>
      </c>
      <c r="AV332" cm="1">
        <f t="array" aca="1" ref="AV332" ca="1">IF(AND($AS332=$AS331, $CD331=""), BY331, INDEX(Monsters[Health], $AT332))</f>
        <v>5</v>
      </c>
      <c r="AW332" cm="1">
        <f t="array" aca="1" ref="AW332" ca="1">IF(AND($AS332=$AS331, $CD331=""), BZ331, INDEX(Monsters[Stamina], $AT332))</f>
        <v>108</v>
      </c>
      <c r="AX332" s="18" cm="1">
        <f t="array" aca="1" ref="AX332" ca="1">IF(AND($AS332=$AS331, $CD331=""), CA331, INDEX(Monsters[Attack], $AT332))</f>
        <v>70</v>
      </c>
      <c r="AY332" s="18" cm="1">
        <f t="array" aca="1" ref="AY332" ca="1">IF(AND($AS332=$AS331, $CD331=""), CB331, INDEX(Monsters[Defense], $AT332))</f>
        <v>205</v>
      </c>
      <c r="AZ332" s="18" cm="1">
        <f t="array" aca="1" ref="AZ332" ca="1">IF(AND($AS332=$AS331, $CD331=""), CC331, INDEX(Monsters[Luck], $AT332))</f>
        <v>100</v>
      </c>
      <c r="BA332" cm="1">
        <f t="array" aca="1" ref="BA332" ca="1">IF(AT332=AT331, BA331, MATCH(INDEX(Monsters[Element], AT332), Elements, 0))</f>
        <v>4</v>
      </c>
      <c r="BB332" s="4" cm="1">
        <f t="array" aca="1" ref="BB332" ca="1">INDEX(Monsters[Chance to Use 2], AT332)</f>
        <v>0.19999999999999996</v>
      </c>
      <c r="BC332" cm="1">
        <f t="array" aca="1" ref="BC332" ca="1">INDEX(Monsters[Ability 1 ID], AT332)</f>
        <v>3</v>
      </c>
      <c r="BD332" cm="1">
        <f t="array" aca="1" ref="BD332" ca="1">INDEX(Monsters[Ability 2 ID], AT332)</f>
        <v>2</v>
      </c>
      <c r="BE332" cm="1">
        <f t="array" aca="1" ref="BE332" ca="1">INDEX(Abilities[Stamina Cost], BC332)</f>
        <v>3</v>
      </c>
      <c r="BF332" cm="1">
        <f t="array" aca="1" ref="BF332" ca="1">INDEX(Abilities[Stamina Cost], BD332)</f>
        <v>3</v>
      </c>
      <c r="BG332">
        <f t="shared" ca="1" si="214"/>
        <v>1</v>
      </c>
      <c r="BH332">
        <f t="shared" ca="1" si="215"/>
        <v>3</v>
      </c>
      <c r="BI332">
        <f t="shared" ca="1" si="216"/>
        <v>3</v>
      </c>
      <c r="BJ332">
        <f t="shared" ca="1" si="217"/>
        <v>1</v>
      </c>
      <c r="BK332">
        <f t="shared" ca="1" si="218"/>
        <v>3</v>
      </c>
      <c r="BL332" s="18" cm="1">
        <f t="array" aca="1" ref="BL332" ca="1">INDEX(Abilities[Element ID], $BK332)</f>
        <v>4</v>
      </c>
      <c r="BM332" s="18" cm="1">
        <f t="array" aca="1" ref="BM332" ca="1">INDEX(Abilities[Stamina Cost], $BK332)</f>
        <v>3</v>
      </c>
      <c r="BN332" s="18" cm="1">
        <f t="array" aca="1" ref="BN332" ca="1">INDEX(Abilities[Min Damage], $BK332)</f>
        <v>4</v>
      </c>
      <c r="BO332" s="18" cm="1">
        <f t="array" aca="1" ref="BO332" ca="1">INDEX(Abilities[Max Damage], $BK332)</f>
        <v>8</v>
      </c>
      <c r="BP332" s="14">
        <f t="shared" ca="1" si="219"/>
        <v>4.5495092354864557</v>
      </c>
      <c r="BQ332" t="str" cm="1">
        <f t="array" aca="1" ref="BQ332" ca="1">INDEX(Abilities[Special Effect], BK332)</f>
        <v>Fortify</v>
      </c>
      <c r="BR332" t="b" cm="1">
        <f t="array" aca="1" ref="BR332" ca="1">RAND() &lt;INDEX(Abilities[Effect Chance], BK332)*AZ332/100</f>
        <v>1</v>
      </c>
      <c r="BS332" t="str">
        <f t="shared" ca="1" si="220"/>
        <v>Fortify</v>
      </c>
      <c r="BT332" s="14">
        <f t="shared" ca="1" si="221"/>
        <v>4.5495092354864557</v>
      </c>
      <c r="BU332" t="b">
        <f t="shared" ca="1" si="222"/>
        <v>1</v>
      </c>
      <c r="BV332" t="b">
        <f ca="1">AND(BU332, AS332=COUNTA(Parties[Opponent Party]))</f>
        <v>0</v>
      </c>
      <c r="BW332" s="14" cm="1">
        <f t="array" aca="1" ref="BW332" ca="1">INDEX(ElementMultiplier, AA332, BA332)*100/AY332</f>
        <v>0.73170731707317072</v>
      </c>
      <c r="BX332" s="18">
        <f t="shared" ca="1" si="196"/>
        <v>10</v>
      </c>
      <c r="BY332" s="18">
        <f t="shared" ca="1" si="197"/>
        <v>0</v>
      </c>
      <c r="BZ332" s="18">
        <f t="shared" ca="1" si="223"/>
        <v>105</v>
      </c>
      <c r="CA332" s="18">
        <f t="shared" ca="1" si="224"/>
        <v>70</v>
      </c>
      <c r="CB332" s="18">
        <f t="shared" ca="1" si="225"/>
        <v>226</v>
      </c>
      <c r="CC332" s="18">
        <f t="shared" ca="1" si="226"/>
        <v>100</v>
      </c>
      <c r="CD332" t="str">
        <f t="shared" ca="1" si="227"/>
        <v/>
      </c>
    </row>
    <row r="333" spans="8:82" x14ac:dyDescent="0.25">
      <c r="H333">
        <f t="shared" ca="1" si="199"/>
        <v>1</v>
      </c>
      <c r="I333" cm="1">
        <f t="array" aca="1" ref="I333" ca="1">IF(H333=H332, I332, INDEX(Parties[Player ID], H333))</f>
        <v>5</v>
      </c>
      <c r="J333" t="str" cm="1">
        <f t="array" aca="1" ref="J333" ca="1">IF(I333=I332,J332, INDEX(Monsters[Name], I333))</f>
        <v>Gunome</v>
      </c>
      <c r="K333" cm="1">
        <f t="array" aca="1" ref="K333" ca="1">IF(AND($H333=$H332, CD332=""), AN332, INDEX(Monsters[Health], $I333))</f>
        <v>64.5</v>
      </c>
      <c r="L333" cm="1">
        <f t="array" aca="1" ref="L333" ca="1">IF(AND($H333=$H332, $CD332=""), AO332, INDEX(Monsters[Stamina], $I333))</f>
        <v>25</v>
      </c>
      <c r="M333" s="18" cm="1">
        <f t="array" aca="1" ref="M333" ca="1">IF(AND($H333=$H332, $CD332=""), AP332, INDEX(Monsters[Attack], $I333))</f>
        <v>200</v>
      </c>
      <c r="N333" s="18" cm="1">
        <f t="array" aca="1" ref="N333" ca="1">IF(AND($H333=$H332, $CD332=""), AQ332, INDEX(Monsters[Defense], $I333))</f>
        <v>92</v>
      </c>
      <c r="O333" s="18" cm="1">
        <f t="array" aca="1" ref="O333" ca="1">IF(AND($H333=$H332, $CD332=""), AR332, INDEX(Monsters[Luck], $I333))</f>
        <v>110</v>
      </c>
      <c r="P333" cm="1">
        <f t="array" aca="1" ref="P333" ca="1">IF(I333=I332, P332, MATCH(INDEX(Monsters[Element], I333), Elements, 0))</f>
        <v>5</v>
      </c>
      <c r="Q333" s="4" cm="1">
        <f t="array" aca="1" ref="Q333" ca="1">INDEX(Monsters[Chance to Use 2], I333)</f>
        <v>0.4</v>
      </c>
      <c r="R333" cm="1">
        <f t="array" aca="1" ref="R333" ca="1">INDEX(Monsters[Ability 1 ID], I333)</f>
        <v>9</v>
      </c>
      <c r="S333" cm="1">
        <f t="array" aca="1" ref="S333" ca="1">INDEX(Monsters[Ability 2 ID], I333)</f>
        <v>10</v>
      </c>
      <c r="T333" cm="1">
        <f t="array" aca="1" ref="T333" ca="1">INDEX(Abilities[Stamina Cost], R333)</f>
        <v>5</v>
      </c>
      <c r="U333" cm="1">
        <f t="array" aca="1" ref="U333" ca="1">INDEX(Abilities[Stamina Cost], S333)</f>
        <v>12</v>
      </c>
      <c r="V333">
        <f t="shared" ca="1" si="200"/>
        <v>1</v>
      </c>
      <c r="W333">
        <f t="shared" ca="1" si="201"/>
        <v>5</v>
      </c>
      <c r="X333">
        <f t="shared" ca="1" si="202"/>
        <v>12</v>
      </c>
      <c r="Y333">
        <f t="shared" ca="1" si="203"/>
        <v>1</v>
      </c>
      <c r="Z333">
        <f t="shared" ca="1" si="204"/>
        <v>9</v>
      </c>
      <c r="AA333" s="18" cm="1">
        <f t="array" aca="1" ref="AA333" ca="1">INDEX(Abilities[Element ID], $Z333)</f>
        <v>5</v>
      </c>
      <c r="AB333" s="18" cm="1">
        <f t="array" aca="1" ref="AB333" ca="1">INDEX(Abilities[Stamina Cost], $Z333)</f>
        <v>5</v>
      </c>
      <c r="AC333" s="18" cm="1">
        <f t="array" aca="1" ref="AC333" ca="1">INDEX(Abilities[Min Damage], $Z333)</f>
        <v>11</v>
      </c>
      <c r="AD333" s="18" cm="1">
        <f t="array" aca="1" ref="AD333" ca="1">INDEX(Abilities[Max Damage], $Z333)</f>
        <v>16</v>
      </c>
      <c r="AE333" s="14">
        <f t="shared" ca="1" si="205"/>
        <v>26.728699152428415</v>
      </c>
      <c r="AF333" t="str" cm="1">
        <f t="array" aca="1" ref="AF333" ca="1">INDEX(Abilities[Special Effect], Z333)</f>
        <v>Vampire</v>
      </c>
      <c r="AG333" t="b" cm="1">
        <f t="array" aca="1" ref="AG333" ca="1">RAND() &lt;INDEX(Abilities[Effect Chance], Z333)*O333/100</f>
        <v>1</v>
      </c>
      <c r="AH333" t="str">
        <f t="shared" ca="1" si="206"/>
        <v>Vampire</v>
      </c>
      <c r="AI333" s="14">
        <f t="shared" ca="1" si="207"/>
        <v>26.728699152428415</v>
      </c>
      <c r="AJ333" t="b">
        <f t="shared" ca="1" si="208"/>
        <v>0</v>
      </c>
      <c r="AK333" t="b">
        <f ca="1">AND(AJ333, H333=COUNTA(Parties[Player Party]))</f>
        <v>0</v>
      </c>
      <c r="AL333" s="14" cm="1">
        <f t="array" aca="1" ref="AL333" ca="1">INDEX(ElementMultiplier, BL333, P333)*100/N333</f>
        <v>1.0869565217391304</v>
      </c>
      <c r="AM333" s="14">
        <f t="shared" ca="1" si="195"/>
        <v>33</v>
      </c>
      <c r="AN333" s="18">
        <f t="shared" ca="1" si="198"/>
        <v>45</v>
      </c>
      <c r="AO333" s="18">
        <f t="shared" ca="1" si="209"/>
        <v>20</v>
      </c>
      <c r="AP333" s="18">
        <f t="shared" ca="1" si="210"/>
        <v>200</v>
      </c>
      <c r="AQ333" s="18">
        <f t="shared" ca="1" si="211"/>
        <v>92</v>
      </c>
      <c r="AR333" s="18">
        <f t="shared" ca="1" si="212"/>
        <v>99</v>
      </c>
      <c r="AS333">
        <f t="shared" ca="1" si="213"/>
        <v>2</v>
      </c>
      <c r="AT333" cm="1">
        <f t="array" aca="1" ref="AT333" ca="1">IF(AS333=AS332, AT332, INDEX(Parties[Opponent ID], AS333))</f>
        <v>1</v>
      </c>
      <c r="AU333" t="str" cm="1">
        <f t="array" aca="1" ref="AU333" ca="1">IF(AT333=AT332,AU332, INDEX(Monsters[Name], AT333))</f>
        <v>Gnives</v>
      </c>
      <c r="AV333" cm="1">
        <f t="array" aca="1" ref="AV333" ca="1">IF(AND($AS333=$AS332, $CD332=""), BY332, INDEX(Monsters[Health], $AT333))</f>
        <v>80</v>
      </c>
      <c r="AW333" cm="1">
        <f t="array" aca="1" ref="AW333" ca="1">IF(AND($AS333=$AS332, $CD332=""), BZ332, INDEX(Monsters[Stamina], $AT333))</f>
        <v>145</v>
      </c>
      <c r="AX333" s="18" cm="1">
        <f t="array" aca="1" ref="AX333" ca="1">IF(AND($AS333=$AS332, $CD332=""), CA332, INDEX(Monsters[Attack], $AT333))</f>
        <v>105</v>
      </c>
      <c r="AY333" s="18" cm="1">
        <f t="array" aca="1" ref="AY333" ca="1">IF(AND($AS333=$AS332, $CD332=""), CB332, INDEX(Monsters[Defense], $AT333))</f>
        <v>100</v>
      </c>
      <c r="AZ333" s="18" cm="1">
        <f t="array" aca="1" ref="AZ333" ca="1">IF(AND($AS333=$AS332, $CD332=""), CC332, INDEX(Monsters[Luck], $AT333))</f>
        <v>100</v>
      </c>
      <c r="BA333" cm="1">
        <f t="array" aca="1" ref="BA333" ca="1">IF(AT333=AT332, BA332, MATCH(INDEX(Monsters[Element], AT333), Elements, 0))</f>
        <v>1</v>
      </c>
      <c r="BB333" s="4" cm="1">
        <f t="array" aca="1" ref="BB333" ca="1">INDEX(Monsters[Chance to Use 2], AT333)</f>
        <v>0.65</v>
      </c>
      <c r="BC333" cm="1">
        <f t="array" aca="1" ref="BC333" ca="1">INDEX(Monsters[Ability 1 ID], AT333)</f>
        <v>18</v>
      </c>
      <c r="BD333" cm="1">
        <f t="array" aca="1" ref="BD333" ca="1">INDEX(Monsters[Ability 2 ID], AT333)</f>
        <v>2</v>
      </c>
      <c r="BE333" cm="1">
        <f t="array" aca="1" ref="BE333" ca="1">INDEX(Abilities[Stamina Cost], BC333)</f>
        <v>25</v>
      </c>
      <c r="BF333" cm="1">
        <f t="array" aca="1" ref="BF333" ca="1">INDEX(Abilities[Stamina Cost], BD333)</f>
        <v>3</v>
      </c>
      <c r="BG333">
        <f t="shared" ca="1" si="214"/>
        <v>2</v>
      </c>
      <c r="BH333">
        <f t="shared" ca="1" si="215"/>
        <v>3</v>
      </c>
      <c r="BI333">
        <f t="shared" ca="1" si="216"/>
        <v>25</v>
      </c>
      <c r="BJ333">
        <f t="shared" ca="1" si="217"/>
        <v>1</v>
      </c>
      <c r="BK333">
        <f t="shared" ca="1" si="218"/>
        <v>18</v>
      </c>
      <c r="BL333" s="18" cm="1">
        <f t="array" aca="1" ref="BL333" ca="1">INDEX(Abilities[Element ID], $BK333)</f>
        <v>1</v>
      </c>
      <c r="BM333" s="18" cm="1">
        <f t="array" aca="1" ref="BM333" ca="1">INDEX(Abilities[Stamina Cost], $BK333)</f>
        <v>25</v>
      </c>
      <c r="BN333" s="18" cm="1">
        <f t="array" aca="1" ref="BN333" ca="1">INDEX(Abilities[Min Damage], $BK333)</f>
        <v>22</v>
      </c>
      <c r="BO333" s="18" cm="1">
        <f t="array" aca="1" ref="BO333" ca="1">INDEX(Abilities[Max Damage], $BK333)</f>
        <v>36</v>
      </c>
      <c r="BP333" s="14">
        <f t="shared" ca="1" si="219"/>
        <v>32.592655537482884</v>
      </c>
      <c r="BQ333" t="str" cm="1">
        <f t="array" aca="1" ref="BQ333" ca="1">INDEX(Abilities[Special Effect], BK333)</f>
        <v>Unlucky</v>
      </c>
      <c r="BR333" t="b" cm="1">
        <f t="array" aca="1" ref="BR333" ca="1">RAND() &lt;INDEX(Abilities[Effect Chance], BK333)*AZ333/100</f>
        <v>1</v>
      </c>
      <c r="BS333" t="str">
        <f t="shared" ca="1" si="220"/>
        <v>Unlucky</v>
      </c>
      <c r="BT333" s="14">
        <f t="shared" ca="1" si="221"/>
        <v>32.592655537482884</v>
      </c>
      <c r="BU333" t="b">
        <f t="shared" ca="1" si="222"/>
        <v>0</v>
      </c>
      <c r="BV333" t="b">
        <f ca="1">AND(BU333, AS333=COUNTA(Parties[Opponent Party]))</f>
        <v>0</v>
      </c>
      <c r="BW333" s="14" cm="1">
        <f t="array" aca="1" ref="BW333" ca="1">INDEX(ElementMultiplier, AA333, BA333)*100/AY333</f>
        <v>1</v>
      </c>
      <c r="BX333" s="18">
        <f t="shared" ca="1" si="196"/>
        <v>27</v>
      </c>
      <c r="BY333" s="18">
        <f t="shared" ca="1" si="197"/>
        <v>53</v>
      </c>
      <c r="BZ333" s="18">
        <f t="shared" ca="1" si="223"/>
        <v>120</v>
      </c>
      <c r="CA333" s="18">
        <f t="shared" ca="1" si="224"/>
        <v>105</v>
      </c>
      <c r="CB333" s="18">
        <f t="shared" ca="1" si="225"/>
        <v>100</v>
      </c>
      <c r="CC333" s="18">
        <f t="shared" ca="1" si="226"/>
        <v>100</v>
      </c>
      <c r="CD333" t="str">
        <f t="shared" ca="1" si="227"/>
        <v/>
      </c>
    </row>
    <row r="334" spans="8:82" x14ac:dyDescent="0.25">
      <c r="H334">
        <f t="shared" ca="1" si="199"/>
        <v>1</v>
      </c>
      <c r="I334" cm="1">
        <f t="array" aca="1" ref="I334" ca="1">IF(H334=H333, I333, INDEX(Parties[Player ID], H334))</f>
        <v>5</v>
      </c>
      <c r="J334" t="str" cm="1">
        <f t="array" aca="1" ref="J334" ca="1">IF(I334=I333,J333, INDEX(Monsters[Name], I334))</f>
        <v>Gunome</v>
      </c>
      <c r="K334" cm="1">
        <f t="array" aca="1" ref="K334" ca="1">IF(AND($H334=$H333, CD333=""), AN333, INDEX(Monsters[Health], $I334))</f>
        <v>45</v>
      </c>
      <c r="L334" cm="1">
        <f t="array" aca="1" ref="L334" ca="1">IF(AND($H334=$H333, $CD333=""), AO333, INDEX(Monsters[Stamina], $I334))</f>
        <v>20</v>
      </c>
      <c r="M334" s="18" cm="1">
        <f t="array" aca="1" ref="M334" ca="1">IF(AND($H334=$H333, $CD333=""), AP333, INDEX(Monsters[Attack], $I334))</f>
        <v>200</v>
      </c>
      <c r="N334" s="18" cm="1">
        <f t="array" aca="1" ref="N334" ca="1">IF(AND($H334=$H333, $CD333=""), AQ333, INDEX(Monsters[Defense], $I334))</f>
        <v>92</v>
      </c>
      <c r="O334" s="18" cm="1">
        <f t="array" aca="1" ref="O334" ca="1">IF(AND($H334=$H333, $CD333=""), AR333, INDEX(Monsters[Luck], $I334))</f>
        <v>99</v>
      </c>
      <c r="P334" cm="1">
        <f t="array" aca="1" ref="P334" ca="1">IF(I334=I333, P333, MATCH(INDEX(Monsters[Element], I334), Elements, 0))</f>
        <v>5</v>
      </c>
      <c r="Q334" s="4" cm="1">
        <f t="array" aca="1" ref="Q334" ca="1">INDEX(Monsters[Chance to Use 2], I334)</f>
        <v>0.4</v>
      </c>
      <c r="R334" cm="1">
        <f t="array" aca="1" ref="R334" ca="1">INDEX(Monsters[Ability 1 ID], I334)</f>
        <v>9</v>
      </c>
      <c r="S334" cm="1">
        <f t="array" aca="1" ref="S334" ca="1">INDEX(Monsters[Ability 2 ID], I334)</f>
        <v>10</v>
      </c>
      <c r="T334" cm="1">
        <f t="array" aca="1" ref="T334" ca="1">INDEX(Abilities[Stamina Cost], R334)</f>
        <v>5</v>
      </c>
      <c r="U334" cm="1">
        <f t="array" aca="1" ref="U334" ca="1">INDEX(Abilities[Stamina Cost], S334)</f>
        <v>12</v>
      </c>
      <c r="V334">
        <f t="shared" ca="1" si="200"/>
        <v>1</v>
      </c>
      <c r="W334">
        <f t="shared" ca="1" si="201"/>
        <v>5</v>
      </c>
      <c r="X334">
        <f t="shared" ca="1" si="202"/>
        <v>12</v>
      </c>
      <c r="Y334">
        <f t="shared" ca="1" si="203"/>
        <v>2</v>
      </c>
      <c r="Z334">
        <f t="shared" ca="1" si="204"/>
        <v>10</v>
      </c>
      <c r="AA334" s="18" cm="1">
        <f t="array" aca="1" ref="AA334" ca="1">INDEX(Abilities[Element ID], $Z334)</f>
        <v>5</v>
      </c>
      <c r="AB334" s="18" cm="1">
        <f t="array" aca="1" ref="AB334" ca="1">INDEX(Abilities[Stamina Cost], $Z334)</f>
        <v>12</v>
      </c>
      <c r="AC334" s="18" cm="1">
        <f t="array" aca="1" ref="AC334" ca="1">INDEX(Abilities[Min Damage], $Z334)</f>
        <v>4</v>
      </c>
      <c r="AD334" s="18" cm="1">
        <f t="array" aca="1" ref="AD334" ca="1">INDEX(Abilities[Max Damage], $Z334)</f>
        <v>10</v>
      </c>
      <c r="AE334" s="14">
        <f t="shared" ca="1" si="205"/>
        <v>11.664180933768632</v>
      </c>
      <c r="AF334" t="str" cm="1">
        <f t="array" aca="1" ref="AF334" ca="1">INDEX(Abilities[Special Effect], Z334)</f>
        <v>Focus</v>
      </c>
      <c r="AG334" t="b" cm="1">
        <f t="array" aca="1" ref="AG334" ca="1">RAND() &lt;INDEX(Abilities[Effect Chance], Z334)*O334/100</f>
        <v>1</v>
      </c>
      <c r="AH334" t="str">
        <f t="shared" ca="1" si="206"/>
        <v>Focus</v>
      </c>
      <c r="AI334" s="14">
        <f t="shared" ca="1" si="207"/>
        <v>11.664180933768632</v>
      </c>
      <c r="AJ334" t="b">
        <f t="shared" ca="1" si="208"/>
        <v>0</v>
      </c>
      <c r="AK334" t="b">
        <f ca="1">AND(AJ334, H334=COUNTA(Parties[Player Party]))</f>
        <v>0</v>
      </c>
      <c r="AL334" s="14" cm="1">
        <f t="array" aca="1" ref="AL334" ca="1">INDEX(ElementMultiplier, BL334, P334)*100/N334</f>
        <v>1.0869565217391304</v>
      </c>
      <c r="AM334" s="14">
        <f t="shared" ca="1" si="195"/>
        <v>32</v>
      </c>
      <c r="AN334" s="18">
        <f t="shared" ca="1" si="198"/>
        <v>13</v>
      </c>
      <c r="AO334" s="18">
        <f t="shared" ca="1" si="209"/>
        <v>8</v>
      </c>
      <c r="AP334" s="18">
        <f t="shared" ca="1" si="210"/>
        <v>220</v>
      </c>
      <c r="AQ334" s="18">
        <f t="shared" ca="1" si="211"/>
        <v>92</v>
      </c>
      <c r="AR334" s="18">
        <f t="shared" ca="1" si="212"/>
        <v>99</v>
      </c>
      <c r="AS334">
        <f t="shared" ca="1" si="213"/>
        <v>2</v>
      </c>
      <c r="AT334" cm="1">
        <f t="array" aca="1" ref="AT334" ca="1">IF(AS334=AS333, AT333, INDEX(Parties[Opponent ID], AS334))</f>
        <v>1</v>
      </c>
      <c r="AU334" t="str" cm="1">
        <f t="array" aca="1" ref="AU334" ca="1">IF(AT334=AT333,AU333, INDEX(Monsters[Name], AT334))</f>
        <v>Gnives</v>
      </c>
      <c r="AV334" cm="1">
        <f t="array" aca="1" ref="AV334" ca="1">IF(AND($AS334=$AS333, $CD333=""), BY333, INDEX(Monsters[Health], $AT334))</f>
        <v>53</v>
      </c>
      <c r="AW334" cm="1">
        <f t="array" aca="1" ref="AW334" ca="1">IF(AND($AS334=$AS333, $CD333=""), BZ333, INDEX(Monsters[Stamina], $AT334))</f>
        <v>120</v>
      </c>
      <c r="AX334" s="18" cm="1">
        <f t="array" aca="1" ref="AX334" ca="1">IF(AND($AS334=$AS333, $CD333=""), CA333, INDEX(Monsters[Attack], $AT334))</f>
        <v>105</v>
      </c>
      <c r="AY334" s="18" cm="1">
        <f t="array" aca="1" ref="AY334" ca="1">IF(AND($AS334=$AS333, $CD333=""), CB333, INDEX(Monsters[Defense], $AT334))</f>
        <v>100</v>
      </c>
      <c r="AZ334" s="18" cm="1">
        <f t="array" aca="1" ref="AZ334" ca="1">IF(AND($AS334=$AS333, $CD333=""), CC333, INDEX(Monsters[Luck], $AT334))</f>
        <v>100</v>
      </c>
      <c r="BA334" cm="1">
        <f t="array" aca="1" ref="BA334" ca="1">IF(AT334=AT333, BA333, MATCH(INDEX(Monsters[Element], AT334), Elements, 0))</f>
        <v>1</v>
      </c>
      <c r="BB334" s="4" cm="1">
        <f t="array" aca="1" ref="BB334" ca="1">INDEX(Monsters[Chance to Use 2], AT334)</f>
        <v>0.65</v>
      </c>
      <c r="BC334" cm="1">
        <f t="array" aca="1" ref="BC334" ca="1">INDEX(Monsters[Ability 1 ID], AT334)</f>
        <v>18</v>
      </c>
      <c r="BD334" cm="1">
        <f t="array" aca="1" ref="BD334" ca="1">INDEX(Monsters[Ability 2 ID], AT334)</f>
        <v>2</v>
      </c>
      <c r="BE334" cm="1">
        <f t="array" aca="1" ref="BE334" ca="1">INDEX(Abilities[Stamina Cost], BC334)</f>
        <v>25</v>
      </c>
      <c r="BF334" cm="1">
        <f t="array" aca="1" ref="BF334" ca="1">INDEX(Abilities[Stamina Cost], BD334)</f>
        <v>3</v>
      </c>
      <c r="BG334">
        <f t="shared" ca="1" si="214"/>
        <v>2</v>
      </c>
      <c r="BH334">
        <f t="shared" ca="1" si="215"/>
        <v>3</v>
      </c>
      <c r="BI334">
        <f t="shared" ca="1" si="216"/>
        <v>25</v>
      </c>
      <c r="BJ334">
        <f t="shared" ca="1" si="217"/>
        <v>1</v>
      </c>
      <c r="BK334">
        <f t="shared" ca="1" si="218"/>
        <v>18</v>
      </c>
      <c r="BL334" s="18" cm="1">
        <f t="array" aca="1" ref="BL334" ca="1">INDEX(Abilities[Element ID], $BK334)</f>
        <v>1</v>
      </c>
      <c r="BM334" s="18" cm="1">
        <f t="array" aca="1" ref="BM334" ca="1">INDEX(Abilities[Stamina Cost], $BK334)</f>
        <v>25</v>
      </c>
      <c r="BN334" s="18" cm="1">
        <f t="array" aca="1" ref="BN334" ca="1">INDEX(Abilities[Min Damage], $BK334)</f>
        <v>22</v>
      </c>
      <c r="BO334" s="18" cm="1">
        <f t="array" aca="1" ref="BO334" ca="1">INDEX(Abilities[Max Damage], $BK334)</f>
        <v>36</v>
      </c>
      <c r="BP334" s="14">
        <f t="shared" ca="1" si="219"/>
        <v>31.643543462435773</v>
      </c>
      <c r="BQ334" t="str" cm="1">
        <f t="array" aca="1" ref="BQ334" ca="1">INDEX(Abilities[Special Effect], BK334)</f>
        <v>Unlucky</v>
      </c>
      <c r="BR334" t="b" cm="1">
        <f t="array" aca="1" ref="BR334" ca="1">RAND() &lt;INDEX(Abilities[Effect Chance], BK334)*AZ334/100</f>
        <v>0</v>
      </c>
      <c r="BS334" t="str">
        <f t="shared" ca="1" si="220"/>
        <v/>
      </c>
      <c r="BT334" s="14">
        <f t="shared" ca="1" si="221"/>
        <v>31.643543462435773</v>
      </c>
      <c r="BU334" t="b">
        <f t="shared" ca="1" si="222"/>
        <v>0</v>
      </c>
      <c r="BV334" t="b">
        <f ca="1">AND(BU334, AS334=COUNTA(Parties[Opponent Party]))</f>
        <v>0</v>
      </c>
      <c r="BW334" s="14" cm="1">
        <f t="array" aca="1" ref="BW334" ca="1">INDEX(ElementMultiplier, AA334, BA334)*100/AY334</f>
        <v>1</v>
      </c>
      <c r="BX334" s="18">
        <f t="shared" ca="1" si="196"/>
        <v>12</v>
      </c>
      <c r="BY334" s="18">
        <f t="shared" ca="1" si="197"/>
        <v>41</v>
      </c>
      <c r="BZ334" s="18">
        <f t="shared" ca="1" si="223"/>
        <v>95</v>
      </c>
      <c r="CA334" s="18">
        <f t="shared" ca="1" si="224"/>
        <v>105</v>
      </c>
      <c r="CB334" s="18">
        <f t="shared" ca="1" si="225"/>
        <v>100</v>
      </c>
      <c r="CC334" s="18">
        <f t="shared" ca="1" si="226"/>
        <v>100</v>
      </c>
      <c r="CD334" t="str">
        <f t="shared" ca="1" si="227"/>
        <v/>
      </c>
    </row>
    <row r="335" spans="8:82" x14ac:dyDescent="0.25">
      <c r="H335">
        <f t="shared" ca="1" si="199"/>
        <v>1</v>
      </c>
      <c r="I335" cm="1">
        <f t="array" aca="1" ref="I335" ca="1">IF(H335=H334, I334, INDEX(Parties[Player ID], H335))</f>
        <v>5</v>
      </c>
      <c r="J335" t="str" cm="1">
        <f t="array" aca="1" ref="J335" ca="1">IF(I335=I334,J334, INDEX(Monsters[Name], I335))</f>
        <v>Gunome</v>
      </c>
      <c r="K335" cm="1">
        <f t="array" aca="1" ref="K335" ca="1">IF(AND($H335=$H334, CD334=""), AN334, INDEX(Monsters[Health], $I335))</f>
        <v>13</v>
      </c>
      <c r="L335" cm="1">
        <f t="array" aca="1" ref="L335" ca="1">IF(AND($H335=$H334, $CD334=""), AO334, INDEX(Monsters[Stamina], $I335))</f>
        <v>8</v>
      </c>
      <c r="M335" s="18" cm="1">
        <f t="array" aca="1" ref="M335" ca="1">IF(AND($H335=$H334, $CD334=""), AP334, INDEX(Monsters[Attack], $I335))</f>
        <v>220</v>
      </c>
      <c r="N335" s="18" cm="1">
        <f t="array" aca="1" ref="N335" ca="1">IF(AND($H335=$H334, $CD334=""), AQ334, INDEX(Monsters[Defense], $I335))</f>
        <v>92</v>
      </c>
      <c r="O335" s="18" cm="1">
        <f t="array" aca="1" ref="O335" ca="1">IF(AND($H335=$H334, $CD334=""), AR334, INDEX(Monsters[Luck], $I335))</f>
        <v>99</v>
      </c>
      <c r="P335" cm="1">
        <f t="array" aca="1" ref="P335" ca="1">IF(I335=I334, P334, MATCH(INDEX(Monsters[Element], I335), Elements, 0))</f>
        <v>5</v>
      </c>
      <c r="Q335" s="4" cm="1">
        <f t="array" aca="1" ref="Q335" ca="1">INDEX(Monsters[Chance to Use 2], I335)</f>
        <v>0.4</v>
      </c>
      <c r="R335" cm="1">
        <f t="array" aca="1" ref="R335" ca="1">INDEX(Monsters[Ability 1 ID], I335)</f>
        <v>9</v>
      </c>
      <c r="S335" cm="1">
        <f t="array" aca="1" ref="S335" ca="1">INDEX(Monsters[Ability 2 ID], I335)</f>
        <v>10</v>
      </c>
      <c r="T335" cm="1">
        <f t="array" aca="1" ref="T335" ca="1">INDEX(Abilities[Stamina Cost], R335)</f>
        <v>5</v>
      </c>
      <c r="U335" cm="1">
        <f t="array" aca="1" ref="U335" ca="1">INDEX(Abilities[Stamina Cost], S335)</f>
        <v>12</v>
      </c>
      <c r="V335">
        <f t="shared" ca="1" si="200"/>
        <v>1</v>
      </c>
      <c r="W335">
        <f t="shared" ca="1" si="201"/>
        <v>5</v>
      </c>
      <c r="X335">
        <f t="shared" ca="1" si="202"/>
        <v>12</v>
      </c>
      <c r="Y335">
        <f t="shared" ca="1" si="203"/>
        <v>1</v>
      </c>
      <c r="Z335">
        <f t="shared" ca="1" si="204"/>
        <v>9</v>
      </c>
      <c r="AA335" s="18" cm="1">
        <f t="array" aca="1" ref="AA335" ca="1">INDEX(Abilities[Element ID], $Z335)</f>
        <v>5</v>
      </c>
      <c r="AB335" s="18" cm="1">
        <f t="array" aca="1" ref="AB335" ca="1">INDEX(Abilities[Stamina Cost], $Z335)</f>
        <v>5</v>
      </c>
      <c r="AC335" s="18" cm="1">
        <f t="array" aca="1" ref="AC335" ca="1">INDEX(Abilities[Min Damage], $Z335)</f>
        <v>11</v>
      </c>
      <c r="AD335" s="18" cm="1">
        <f t="array" aca="1" ref="AD335" ca="1">INDEX(Abilities[Max Damage], $Z335)</f>
        <v>16</v>
      </c>
      <c r="AE335" s="14">
        <f t="shared" ca="1" si="205"/>
        <v>29.95644201904754</v>
      </c>
      <c r="AF335" t="str" cm="1">
        <f t="array" aca="1" ref="AF335" ca="1">INDEX(Abilities[Special Effect], Z335)</f>
        <v>Vampire</v>
      </c>
      <c r="AG335" t="b" cm="1">
        <f t="array" aca="1" ref="AG335" ca="1">RAND() &lt;INDEX(Abilities[Effect Chance], Z335)*O335/100</f>
        <v>1</v>
      </c>
      <c r="AH335" t="str">
        <f t="shared" ca="1" si="206"/>
        <v>Vampire</v>
      </c>
      <c r="AI335" s="14">
        <f t="shared" ca="1" si="207"/>
        <v>29.95644201904754</v>
      </c>
      <c r="AJ335" t="b">
        <f t="shared" ca="1" si="208"/>
        <v>1</v>
      </c>
      <c r="AK335" t="b">
        <f ca="1">AND(AJ335, H335=COUNTA(Parties[Player Party]))</f>
        <v>0</v>
      </c>
      <c r="AL335" s="14" cm="1">
        <f t="array" aca="1" ref="AL335" ca="1">INDEX(ElementMultiplier, BL335, P335)*100/N335</f>
        <v>1.0869565217391304</v>
      </c>
      <c r="AM335" s="14">
        <f t="shared" ca="1" si="195"/>
        <v>32</v>
      </c>
      <c r="AN335" s="18">
        <f t="shared" ca="1" si="198"/>
        <v>0</v>
      </c>
      <c r="AO335" s="18">
        <f t="shared" ca="1" si="209"/>
        <v>3</v>
      </c>
      <c r="AP335" s="18">
        <f t="shared" ca="1" si="210"/>
        <v>220</v>
      </c>
      <c r="AQ335" s="18">
        <f t="shared" ca="1" si="211"/>
        <v>92</v>
      </c>
      <c r="AR335" s="18">
        <f t="shared" ca="1" si="212"/>
        <v>99</v>
      </c>
      <c r="AS335">
        <f t="shared" ca="1" si="213"/>
        <v>2</v>
      </c>
      <c r="AT335" cm="1">
        <f t="array" aca="1" ref="AT335" ca="1">IF(AS335=AS334, AT334, INDEX(Parties[Opponent ID], AS335))</f>
        <v>1</v>
      </c>
      <c r="AU335" t="str" cm="1">
        <f t="array" aca="1" ref="AU335" ca="1">IF(AT335=AT334,AU334, INDEX(Monsters[Name], AT335))</f>
        <v>Gnives</v>
      </c>
      <c r="AV335" cm="1">
        <f t="array" aca="1" ref="AV335" ca="1">IF(AND($AS335=$AS334, $CD334=""), BY334, INDEX(Monsters[Health], $AT335))</f>
        <v>41</v>
      </c>
      <c r="AW335" cm="1">
        <f t="array" aca="1" ref="AW335" ca="1">IF(AND($AS335=$AS334, $CD334=""), BZ334, INDEX(Monsters[Stamina], $AT335))</f>
        <v>95</v>
      </c>
      <c r="AX335" s="18" cm="1">
        <f t="array" aca="1" ref="AX335" ca="1">IF(AND($AS335=$AS334, $CD334=""), CA334, INDEX(Monsters[Attack], $AT335))</f>
        <v>105</v>
      </c>
      <c r="AY335" s="18" cm="1">
        <f t="array" aca="1" ref="AY335" ca="1">IF(AND($AS335=$AS334, $CD334=""), CB334, INDEX(Monsters[Defense], $AT335))</f>
        <v>100</v>
      </c>
      <c r="AZ335" s="18" cm="1">
        <f t="array" aca="1" ref="AZ335" ca="1">IF(AND($AS335=$AS334, $CD334=""), CC334, INDEX(Monsters[Luck], $AT335))</f>
        <v>100</v>
      </c>
      <c r="BA335" cm="1">
        <f t="array" aca="1" ref="BA335" ca="1">IF(AT335=AT334, BA334, MATCH(INDEX(Monsters[Element], AT335), Elements, 0))</f>
        <v>1</v>
      </c>
      <c r="BB335" s="4" cm="1">
        <f t="array" aca="1" ref="BB335" ca="1">INDEX(Monsters[Chance to Use 2], AT335)</f>
        <v>0.65</v>
      </c>
      <c r="BC335" cm="1">
        <f t="array" aca="1" ref="BC335" ca="1">INDEX(Monsters[Ability 1 ID], AT335)</f>
        <v>18</v>
      </c>
      <c r="BD335" cm="1">
        <f t="array" aca="1" ref="BD335" ca="1">INDEX(Monsters[Ability 2 ID], AT335)</f>
        <v>2</v>
      </c>
      <c r="BE335" cm="1">
        <f t="array" aca="1" ref="BE335" ca="1">INDEX(Abilities[Stamina Cost], BC335)</f>
        <v>25</v>
      </c>
      <c r="BF335" cm="1">
        <f t="array" aca="1" ref="BF335" ca="1">INDEX(Abilities[Stamina Cost], BD335)</f>
        <v>3</v>
      </c>
      <c r="BG335">
        <f t="shared" ca="1" si="214"/>
        <v>2</v>
      </c>
      <c r="BH335">
        <f t="shared" ca="1" si="215"/>
        <v>3</v>
      </c>
      <c r="BI335">
        <f t="shared" ca="1" si="216"/>
        <v>25</v>
      </c>
      <c r="BJ335">
        <f t="shared" ca="1" si="217"/>
        <v>1</v>
      </c>
      <c r="BK335">
        <f t="shared" ca="1" si="218"/>
        <v>18</v>
      </c>
      <c r="BL335" s="18" cm="1">
        <f t="array" aca="1" ref="BL335" ca="1">INDEX(Abilities[Element ID], $BK335)</f>
        <v>1</v>
      </c>
      <c r="BM335" s="18" cm="1">
        <f t="array" aca="1" ref="BM335" ca="1">INDEX(Abilities[Stamina Cost], $BK335)</f>
        <v>25</v>
      </c>
      <c r="BN335" s="18" cm="1">
        <f t="array" aca="1" ref="BN335" ca="1">INDEX(Abilities[Min Damage], $BK335)</f>
        <v>22</v>
      </c>
      <c r="BO335" s="18" cm="1">
        <f t="array" aca="1" ref="BO335" ca="1">INDEX(Abilities[Max Damage], $BK335)</f>
        <v>36</v>
      </c>
      <c r="BP335" s="14">
        <f t="shared" ca="1" si="219"/>
        <v>31.583383099232591</v>
      </c>
      <c r="BQ335" t="str" cm="1">
        <f t="array" aca="1" ref="BQ335" ca="1">INDEX(Abilities[Special Effect], BK335)</f>
        <v>Unlucky</v>
      </c>
      <c r="BR335" t="b" cm="1">
        <f t="array" aca="1" ref="BR335" ca="1">RAND() &lt;INDEX(Abilities[Effect Chance], BK335)*AZ335/100</f>
        <v>0</v>
      </c>
      <c r="BS335" t="str">
        <f t="shared" ca="1" si="220"/>
        <v/>
      </c>
      <c r="BT335" s="14">
        <f t="shared" ca="1" si="221"/>
        <v>31.583383099232591</v>
      </c>
      <c r="BU335" t="b">
        <f t="shared" ca="1" si="222"/>
        <v>0</v>
      </c>
      <c r="BV335" t="b">
        <f ca="1">AND(BU335, AS335=COUNTA(Parties[Opponent Party]))</f>
        <v>0</v>
      </c>
      <c r="BW335" s="14" cm="1">
        <f t="array" aca="1" ref="BW335" ca="1">INDEX(ElementMultiplier, AA335, BA335)*100/AY335</f>
        <v>1</v>
      </c>
      <c r="BX335" s="18">
        <f t="shared" ca="1" si="196"/>
        <v>30</v>
      </c>
      <c r="BY335" s="18">
        <f t="shared" ca="1" si="197"/>
        <v>11</v>
      </c>
      <c r="BZ335" s="18">
        <f t="shared" ca="1" si="223"/>
        <v>70</v>
      </c>
      <c r="CA335" s="18">
        <f t="shared" ca="1" si="224"/>
        <v>105</v>
      </c>
      <c r="CB335" s="18">
        <f t="shared" ca="1" si="225"/>
        <v>100</v>
      </c>
      <c r="CC335" s="18">
        <f t="shared" ca="1" si="226"/>
        <v>100</v>
      </c>
      <c r="CD335" t="str">
        <f t="shared" ca="1" si="227"/>
        <v/>
      </c>
    </row>
    <row r="336" spans="8:82" x14ac:dyDescent="0.25">
      <c r="H336">
        <f t="shared" ca="1" si="199"/>
        <v>2</v>
      </c>
      <c r="I336" cm="1">
        <f t="array" aca="1" ref="I336" ca="1">IF(H336=H335, I335, INDEX(Parties[Player ID], H336))</f>
        <v>8</v>
      </c>
      <c r="J336" t="str" cm="1">
        <f t="array" aca="1" ref="J336" ca="1">IF(I336=I335,J335, INDEX(Monsters[Name], I336))</f>
        <v>EFUP Gnome (Extrodinary Fantasical Ultra Pretty Gnome)</v>
      </c>
      <c r="K336" cm="1">
        <f t="array" aca="1" ref="K336" ca="1">IF(AND($H336=$H335, CD335=""), AN335, INDEX(Monsters[Health], $I336))</f>
        <v>110</v>
      </c>
      <c r="L336" cm="1">
        <f t="array" aca="1" ref="L336" ca="1">IF(AND($H336=$H335, $CD335=""), AO335, INDEX(Monsters[Stamina], $I336))</f>
        <v>200</v>
      </c>
      <c r="M336" s="18" cm="1">
        <f t="array" aca="1" ref="M336" ca="1">IF(AND($H336=$H335, $CD335=""), AP335, INDEX(Monsters[Attack], $I336))</f>
        <v>80</v>
      </c>
      <c r="N336" s="18" cm="1">
        <f t="array" aca="1" ref="N336" ca="1">IF(AND($H336=$H335, $CD335=""), AQ335, INDEX(Monsters[Defense], $I336))</f>
        <v>95</v>
      </c>
      <c r="O336" s="18" cm="1">
        <f t="array" aca="1" ref="O336" ca="1">IF(AND($H336=$H335, $CD335=""), AR335, INDEX(Monsters[Luck], $I336))</f>
        <v>100</v>
      </c>
      <c r="P336" cm="1">
        <f t="array" aca="1" ref="P336" ca="1">IF(I336=I335, P335, MATCH(INDEX(Monsters[Element], I336), Elements, 0))</f>
        <v>2</v>
      </c>
      <c r="Q336" s="4" cm="1">
        <f t="array" aca="1" ref="Q336" ca="1">INDEX(Monsters[Chance to Use 2], I336)</f>
        <v>0.8</v>
      </c>
      <c r="R336" cm="1">
        <f t="array" aca="1" ref="R336" ca="1">INDEX(Monsters[Ability 1 ID], I336)</f>
        <v>14</v>
      </c>
      <c r="S336" cm="1">
        <f t="array" aca="1" ref="S336" ca="1">INDEX(Monsters[Ability 2 ID], I336)</f>
        <v>11</v>
      </c>
      <c r="T336" cm="1">
        <f t="array" aca="1" ref="T336" ca="1">INDEX(Abilities[Stamina Cost], R336)</f>
        <v>20</v>
      </c>
      <c r="U336" cm="1">
        <f t="array" aca="1" ref="U336" ca="1">INDEX(Abilities[Stamina Cost], S336)</f>
        <v>10</v>
      </c>
      <c r="V336">
        <f t="shared" ca="1" si="200"/>
        <v>2</v>
      </c>
      <c r="W336">
        <f t="shared" ca="1" si="201"/>
        <v>10</v>
      </c>
      <c r="X336">
        <f t="shared" ca="1" si="202"/>
        <v>20</v>
      </c>
      <c r="Y336">
        <f t="shared" ca="1" si="203"/>
        <v>2</v>
      </c>
      <c r="Z336">
        <f t="shared" ca="1" si="204"/>
        <v>11</v>
      </c>
      <c r="AA336" s="18" cm="1">
        <f t="array" aca="1" ref="AA336" ca="1">INDEX(Abilities[Element ID], $Z336)</f>
        <v>2</v>
      </c>
      <c r="AB336" s="18" cm="1">
        <f t="array" aca="1" ref="AB336" ca="1">INDEX(Abilities[Stamina Cost], $Z336)</f>
        <v>10</v>
      </c>
      <c r="AC336" s="18" cm="1">
        <f t="array" aca="1" ref="AC336" ca="1">INDEX(Abilities[Min Damage], $Z336)</f>
        <v>10</v>
      </c>
      <c r="AD336" s="18" cm="1">
        <f t="array" aca="1" ref="AD336" ca="1">INDEX(Abilities[Max Damage], $Z336)</f>
        <v>22</v>
      </c>
      <c r="AE336" s="14">
        <f t="shared" ca="1" si="205"/>
        <v>13.678800336553357</v>
      </c>
      <c r="AF336" t="str" cm="1">
        <f t="array" aca="1" ref="AF336" ca="1">INDEX(Abilities[Special Effect], Z336)</f>
        <v>Vampire</v>
      </c>
      <c r="AG336" t="b" cm="1">
        <f t="array" aca="1" ref="AG336" ca="1">RAND() &lt;INDEX(Abilities[Effect Chance], Z336)*O336/100</f>
        <v>0</v>
      </c>
      <c r="AH336" t="str">
        <f t="shared" ca="1" si="206"/>
        <v/>
      </c>
      <c r="AI336" s="14">
        <f t="shared" ca="1" si="207"/>
        <v>13.678800336553357</v>
      </c>
      <c r="AJ336" t="b">
        <f t="shared" ca="1" si="208"/>
        <v>0</v>
      </c>
      <c r="AK336" t="b">
        <f ca="1">AND(AJ336, H336=COUNTA(Parties[Player Party]))</f>
        <v>0</v>
      </c>
      <c r="AL336" s="14" cm="1">
        <f t="array" aca="1" ref="AL336" ca="1">INDEX(ElementMultiplier, BL336, P336)*100/N336</f>
        <v>1.0526315789473684</v>
      </c>
      <c r="AM336" s="14">
        <f t="shared" ca="1" si="195"/>
        <v>34</v>
      </c>
      <c r="AN336" s="18">
        <f t="shared" ca="1" si="198"/>
        <v>76</v>
      </c>
      <c r="AO336" s="18">
        <f t="shared" ca="1" si="209"/>
        <v>190</v>
      </c>
      <c r="AP336" s="18">
        <f t="shared" ca="1" si="210"/>
        <v>80</v>
      </c>
      <c r="AQ336" s="18">
        <f t="shared" ca="1" si="211"/>
        <v>95</v>
      </c>
      <c r="AR336" s="18">
        <f t="shared" ca="1" si="212"/>
        <v>90</v>
      </c>
      <c r="AS336">
        <f t="shared" ca="1" si="213"/>
        <v>2</v>
      </c>
      <c r="AT336" cm="1">
        <f t="array" aca="1" ref="AT336" ca="1">IF(AS336=AS335, AT335, INDEX(Parties[Opponent ID], AS336))</f>
        <v>1</v>
      </c>
      <c r="AU336" t="str" cm="1">
        <f t="array" aca="1" ref="AU336" ca="1">IF(AT336=AT335,AU335, INDEX(Monsters[Name], AT336))</f>
        <v>Gnives</v>
      </c>
      <c r="AV336" cm="1">
        <f t="array" aca="1" ref="AV336" ca="1">IF(AND($AS336=$AS335, $CD335=""), BY335, INDEX(Monsters[Health], $AT336))</f>
        <v>11</v>
      </c>
      <c r="AW336" cm="1">
        <f t="array" aca="1" ref="AW336" ca="1">IF(AND($AS336=$AS335, $CD335=""), BZ335, INDEX(Monsters[Stamina], $AT336))</f>
        <v>70</v>
      </c>
      <c r="AX336" s="18" cm="1">
        <f t="array" aca="1" ref="AX336" ca="1">IF(AND($AS336=$AS335, $CD335=""), CA335, INDEX(Monsters[Attack], $AT336))</f>
        <v>105</v>
      </c>
      <c r="AY336" s="18" cm="1">
        <f t="array" aca="1" ref="AY336" ca="1">IF(AND($AS336=$AS335, $CD335=""), CB335, INDEX(Monsters[Defense], $AT336))</f>
        <v>100</v>
      </c>
      <c r="AZ336" s="18" cm="1">
        <f t="array" aca="1" ref="AZ336" ca="1">IF(AND($AS336=$AS335, $CD335=""), CC335, INDEX(Monsters[Luck], $AT336))</f>
        <v>100</v>
      </c>
      <c r="BA336" cm="1">
        <f t="array" aca="1" ref="BA336" ca="1">IF(AT336=AT335, BA335, MATCH(INDEX(Monsters[Element], AT336), Elements, 0))</f>
        <v>1</v>
      </c>
      <c r="BB336" s="4" cm="1">
        <f t="array" aca="1" ref="BB336" ca="1">INDEX(Monsters[Chance to Use 2], AT336)</f>
        <v>0.65</v>
      </c>
      <c r="BC336" cm="1">
        <f t="array" aca="1" ref="BC336" ca="1">INDEX(Monsters[Ability 1 ID], AT336)</f>
        <v>18</v>
      </c>
      <c r="BD336" cm="1">
        <f t="array" aca="1" ref="BD336" ca="1">INDEX(Monsters[Ability 2 ID], AT336)</f>
        <v>2</v>
      </c>
      <c r="BE336" cm="1">
        <f t="array" aca="1" ref="BE336" ca="1">INDEX(Abilities[Stamina Cost], BC336)</f>
        <v>25</v>
      </c>
      <c r="BF336" cm="1">
        <f t="array" aca="1" ref="BF336" ca="1">INDEX(Abilities[Stamina Cost], BD336)</f>
        <v>3</v>
      </c>
      <c r="BG336">
        <f t="shared" ca="1" si="214"/>
        <v>2</v>
      </c>
      <c r="BH336">
        <f t="shared" ca="1" si="215"/>
        <v>3</v>
      </c>
      <c r="BI336">
        <f t="shared" ca="1" si="216"/>
        <v>25</v>
      </c>
      <c r="BJ336">
        <f t="shared" ca="1" si="217"/>
        <v>1</v>
      </c>
      <c r="BK336">
        <f t="shared" ca="1" si="218"/>
        <v>18</v>
      </c>
      <c r="BL336" s="18" cm="1">
        <f t="array" aca="1" ref="BL336" ca="1">INDEX(Abilities[Element ID], $BK336)</f>
        <v>1</v>
      </c>
      <c r="BM336" s="18" cm="1">
        <f t="array" aca="1" ref="BM336" ca="1">INDEX(Abilities[Stamina Cost], $BK336)</f>
        <v>25</v>
      </c>
      <c r="BN336" s="18" cm="1">
        <f t="array" aca="1" ref="BN336" ca="1">INDEX(Abilities[Min Damage], $BK336)</f>
        <v>22</v>
      </c>
      <c r="BO336" s="18" cm="1">
        <f t="array" aca="1" ref="BO336" ca="1">INDEX(Abilities[Max Damage], $BK336)</f>
        <v>36</v>
      </c>
      <c r="BP336" s="14">
        <f t="shared" ca="1" si="219"/>
        <v>34.160221527855747</v>
      </c>
      <c r="BQ336" t="str" cm="1">
        <f t="array" aca="1" ref="BQ336" ca="1">INDEX(Abilities[Special Effect], BK336)</f>
        <v>Unlucky</v>
      </c>
      <c r="BR336" t="b" cm="1">
        <f t="array" aca="1" ref="BR336" ca="1">RAND() &lt;INDEX(Abilities[Effect Chance], BK336)*AZ336/100</f>
        <v>1</v>
      </c>
      <c r="BS336" t="str">
        <f t="shared" ca="1" si="220"/>
        <v>Unlucky</v>
      </c>
      <c r="BT336" s="14">
        <f t="shared" ca="1" si="221"/>
        <v>34.160221527855747</v>
      </c>
      <c r="BU336" t="b">
        <f t="shared" ca="1" si="222"/>
        <v>1</v>
      </c>
      <c r="BV336" t="b">
        <f ca="1">AND(BU336, AS336=COUNTA(Parties[Opponent Party]))</f>
        <v>0</v>
      </c>
      <c r="BW336" s="14" cm="1">
        <f t="array" aca="1" ref="BW336" ca="1">INDEX(ElementMultiplier, AA336, BA336)*100/AY336</f>
        <v>1</v>
      </c>
      <c r="BX336" s="18">
        <f t="shared" ca="1" si="196"/>
        <v>14</v>
      </c>
      <c r="BY336" s="18">
        <f t="shared" ca="1" si="197"/>
        <v>0</v>
      </c>
      <c r="BZ336" s="18">
        <f t="shared" ca="1" si="223"/>
        <v>45</v>
      </c>
      <c r="CA336" s="18">
        <f t="shared" ca="1" si="224"/>
        <v>105</v>
      </c>
      <c r="CB336" s="18">
        <f t="shared" ca="1" si="225"/>
        <v>100</v>
      </c>
      <c r="CC336" s="18">
        <f t="shared" ca="1" si="226"/>
        <v>100</v>
      </c>
      <c r="CD336" t="str">
        <f t="shared" ca="1" si="227"/>
        <v/>
      </c>
    </row>
    <row r="337" spans="8:82" x14ac:dyDescent="0.25">
      <c r="H337">
        <f t="shared" ca="1" si="199"/>
        <v>2</v>
      </c>
      <c r="I337" cm="1">
        <f t="array" aca="1" ref="I337" ca="1">IF(H337=H336, I336, INDEX(Parties[Player ID], H337))</f>
        <v>8</v>
      </c>
      <c r="J337" t="str" cm="1">
        <f t="array" aca="1" ref="J337" ca="1">IF(I337=I336,J336, INDEX(Monsters[Name], I337))</f>
        <v>EFUP Gnome (Extrodinary Fantasical Ultra Pretty Gnome)</v>
      </c>
      <c r="K337" cm="1">
        <f t="array" aca="1" ref="K337" ca="1">IF(AND($H337=$H336, CD336=""), AN336, INDEX(Monsters[Health], $I337))</f>
        <v>76</v>
      </c>
      <c r="L337" cm="1">
        <f t="array" aca="1" ref="L337" ca="1">IF(AND($H337=$H336, $CD336=""), AO336, INDEX(Monsters[Stamina], $I337))</f>
        <v>190</v>
      </c>
      <c r="M337" s="18" cm="1">
        <f t="array" aca="1" ref="M337" ca="1">IF(AND($H337=$H336, $CD336=""), AP336, INDEX(Monsters[Attack], $I337))</f>
        <v>80</v>
      </c>
      <c r="N337" s="18" cm="1">
        <f t="array" aca="1" ref="N337" ca="1">IF(AND($H337=$H336, $CD336=""), AQ336, INDEX(Monsters[Defense], $I337))</f>
        <v>95</v>
      </c>
      <c r="O337" s="18" cm="1">
        <f t="array" aca="1" ref="O337" ca="1">IF(AND($H337=$H336, $CD336=""), AR336, INDEX(Monsters[Luck], $I337))</f>
        <v>90</v>
      </c>
      <c r="P337" cm="1">
        <f t="array" aca="1" ref="P337" ca="1">IF(I337=I336, P336, MATCH(INDEX(Monsters[Element], I337), Elements, 0))</f>
        <v>2</v>
      </c>
      <c r="Q337" s="4" cm="1">
        <f t="array" aca="1" ref="Q337" ca="1">INDEX(Monsters[Chance to Use 2], I337)</f>
        <v>0.8</v>
      </c>
      <c r="R337" cm="1">
        <f t="array" aca="1" ref="R337" ca="1">INDEX(Monsters[Ability 1 ID], I337)</f>
        <v>14</v>
      </c>
      <c r="S337" cm="1">
        <f t="array" aca="1" ref="S337" ca="1">INDEX(Monsters[Ability 2 ID], I337)</f>
        <v>11</v>
      </c>
      <c r="T337" cm="1">
        <f t="array" aca="1" ref="T337" ca="1">INDEX(Abilities[Stamina Cost], R337)</f>
        <v>20</v>
      </c>
      <c r="U337" cm="1">
        <f t="array" aca="1" ref="U337" ca="1">INDEX(Abilities[Stamina Cost], S337)</f>
        <v>10</v>
      </c>
      <c r="V337">
        <f t="shared" ca="1" si="200"/>
        <v>2</v>
      </c>
      <c r="W337">
        <f t="shared" ca="1" si="201"/>
        <v>10</v>
      </c>
      <c r="X337">
        <f t="shared" ca="1" si="202"/>
        <v>20</v>
      </c>
      <c r="Y337">
        <f t="shared" ca="1" si="203"/>
        <v>1</v>
      </c>
      <c r="Z337">
        <f t="shared" ca="1" si="204"/>
        <v>14</v>
      </c>
      <c r="AA337" s="18" cm="1">
        <f t="array" aca="1" ref="AA337" ca="1">INDEX(Abilities[Element ID], $Z337)</f>
        <v>2</v>
      </c>
      <c r="AB337" s="18" cm="1">
        <f t="array" aca="1" ref="AB337" ca="1">INDEX(Abilities[Stamina Cost], $Z337)</f>
        <v>20</v>
      </c>
      <c r="AC337" s="18" cm="1">
        <f t="array" aca="1" ref="AC337" ca="1">INDEX(Abilities[Min Damage], $Z337)</f>
        <v>10</v>
      </c>
      <c r="AD337" s="18" cm="1">
        <f t="array" aca="1" ref="AD337" ca="1">INDEX(Abilities[Max Damage], $Z337)</f>
        <v>25</v>
      </c>
      <c r="AE337" s="14">
        <f t="shared" ca="1" si="205"/>
        <v>17.754952271414158</v>
      </c>
      <c r="AF337" t="str" cm="1">
        <f t="array" aca="1" ref="AF337" ca="1">INDEX(Abilities[Special Effect], Z337)</f>
        <v>Fortify</v>
      </c>
      <c r="AG337" t="b" cm="1">
        <f t="array" aca="1" ref="AG337" ca="1">RAND() &lt;INDEX(Abilities[Effect Chance], Z337)*O337/100</f>
        <v>1</v>
      </c>
      <c r="AH337" t="str">
        <f t="shared" ca="1" si="206"/>
        <v>Fortify</v>
      </c>
      <c r="AI337" s="14">
        <f t="shared" ca="1" si="207"/>
        <v>17.754952271414158</v>
      </c>
      <c r="AJ337" t="b">
        <f t="shared" ca="1" si="208"/>
        <v>0</v>
      </c>
      <c r="AK337" t="b">
        <f ca="1">AND(AJ337, H337=COUNTA(Parties[Player Party]))</f>
        <v>0</v>
      </c>
      <c r="AL337" s="14" cm="1">
        <f t="array" aca="1" ref="AL337" ca="1">INDEX(ElementMultiplier, BL337, P337)*100/N337</f>
        <v>2.1052631578947367</v>
      </c>
      <c r="AM337" s="14">
        <f t="shared" ca="1" si="195"/>
        <v>17</v>
      </c>
      <c r="AN337" s="18">
        <f t="shared" ca="1" si="198"/>
        <v>59</v>
      </c>
      <c r="AO337" s="18">
        <f t="shared" ca="1" si="209"/>
        <v>170</v>
      </c>
      <c r="AP337" s="18">
        <f t="shared" ca="1" si="210"/>
        <v>80</v>
      </c>
      <c r="AQ337" s="18">
        <f t="shared" ca="1" si="211"/>
        <v>105</v>
      </c>
      <c r="AR337" s="18">
        <f t="shared" ca="1" si="212"/>
        <v>90</v>
      </c>
      <c r="AS337">
        <f t="shared" ca="1" si="213"/>
        <v>3</v>
      </c>
      <c r="AT337" cm="1">
        <f t="array" aca="1" ref="AT337" ca="1">IF(AS337=AS336, AT336, INDEX(Parties[Opponent ID], AS337))</f>
        <v>11</v>
      </c>
      <c r="AU337" t="str" cm="1">
        <f t="array" aca="1" ref="AU337" ca="1">IF(AT337=AT336,AU336, INDEX(Monsters[Name], AT337))</f>
        <v>Gneaver</v>
      </c>
      <c r="AV337" cm="1">
        <f t="array" aca="1" ref="AV337" ca="1">IF(AND($AS337=$AS336, $CD336=""), BY336, INDEX(Monsters[Health], $AT337))</f>
        <v>120</v>
      </c>
      <c r="AW337" cm="1">
        <f t="array" aca="1" ref="AW337" ca="1">IF(AND($AS337=$AS336, $CD336=""), BZ336, INDEX(Monsters[Stamina], $AT337))</f>
        <v>107</v>
      </c>
      <c r="AX337" s="18" cm="1">
        <f t="array" aca="1" ref="AX337" ca="1">IF(AND($AS337=$AS336, $CD336=""), CA336, INDEX(Monsters[Attack], $AT337))</f>
        <v>110</v>
      </c>
      <c r="AY337" s="18" cm="1">
        <f t="array" aca="1" ref="AY337" ca="1">IF(AND($AS337=$AS336, $CD336=""), CB336, INDEX(Monsters[Defense], $AT337))</f>
        <v>80</v>
      </c>
      <c r="AZ337" s="18" cm="1">
        <f t="array" aca="1" ref="AZ337" ca="1">IF(AND($AS337=$AS336, $CD336=""), CC336, INDEX(Monsters[Luck], $AT337))</f>
        <v>100</v>
      </c>
      <c r="BA337" cm="1">
        <f t="array" aca="1" ref="BA337" ca="1">IF(AT337=AT336, BA336, MATCH(INDEX(Monsters[Element], AT337), Elements, 0))</f>
        <v>4</v>
      </c>
      <c r="BB337" s="4" cm="1">
        <f t="array" aca="1" ref="BB337" ca="1">INDEX(Monsters[Chance to Use 2], AT337)</f>
        <v>0.25</v>
      </c>
      <c r="BC337" cm="1">
        <f t="array" aca="1" ref="BC337" ca="1">INDEX(Monsters[Ability 1 ID], AT337)</f>
        <v>1</v>
      </c>
      <c r="BD337" cm="1">
        <f t="array" aca="1" ref="BD337" ca="1">INDEX(Monsters[Ability 2 ID], AT337)</f>
        <v>2</v>
      </c>
      <c r="BE337" cm="1">
        <f t="array" aca="1" ref="BE337" ca="1">INDEX(Abilities[Stamina Cost], BC337)</f>
        <v>5</v>
      </c>
      <c r="BF337" cm="1">
        <f t="array" aca="1" ref="BF337" ca="1">INDEX(Abilities[Stamina Cost], BD337)</f>
        <v>3</v>
      </c>
      <c r="BG337">
        <f t="shared" ca="1" si="214"/>
        <v>2</v>
      </c>
      <c r="BH337">
        <f t="shared" ca="1" si="215"/>
        <v>3</v>
      </c>
      <c r="BI337">
        <f t="shared" ca="1" si="216"/>
        <v>5</v>
      </c>
      <c r="BJ337">
        <f t="shared" ca="1" si="217"/>
        <v>1</v>
      </c>
      <c r="BK337">
        <f t="shared" ca="1" si="218"/>
        <v>1</v>
      </c>
      <c r="BL337" s="18" cm="1">
        <f t="array" aca="1" ref="BL337" ca="1">INDEX(Abilities[Element ID], $BK337)</f>
        <v>4</v>
      </c>
      <c r="BM337" s="18" cm="1">
        <f t="array" aca="1" ref="BM337" ca="1">INDEX(Abilities[Stamina Cost], $BK337)</f>
        <v>5</v>
      </c>
      <c r="BN337" s="18" cm="1">
        <f t="array" aca="1" ref="BN337" ca="1">INDEX(Abilities[Min Damage], $BK337)</f>
        <v>12</v>
      </c>
      <c r="BO337" s="18" cm="1">
        <f t="array" aca="1" ref="BO337" ca="1">INDEX(Abilities[Max Damage], $BK337)</f>
        <v>18</v>
      </c>
      <c r="BP337" s="14">
        <f t="shared" ca="1" si="219"/>
        <v>17.297675536199332</v>
      </c>
      <c r="BQ337" t="str" cm="1">
        <f t="array" aca="1" ref="BQ337" ca="1">INDEX(Abilities[Special Effect], BK337)</f>
        <v>Vampire</v>
      </c>
      <c r="BR337" t="b" cm="1">
        <f t="array" aca="1" ref="BR337" ca="1">RAND() &lt;INDEX(Abilities[Effect Chance], BK337)*AZ337/100</f>
        <v>1</v>
      </c>
      <c r="BS337" t="str">
        <f t="shared" ca="1" si="220"/>
        <v>Vampire</v>
      </c>
      <c r="BT337" s="14">
        <f t="shared" ca="1" si="221"/>
        <v>17.297675536199332</v>
      </c>
      <c r="BU337" t="b">
        <f t="shared" ca="1" si="222"/>
        <v>0</v>
      </c>
      <c r="BV337" t="b">
        <f ca="1">AND(BU337, AS337=COUNTA(Parties[Opponent Party]))</f>
        <v>0</v>
      </c>
      <c r="BW337" s="14" cm="1">
        <f t="array" aca="1" ref="BW337" ca="1">INDEX(ElementMultiplier, AA337, BA337)*100/AY337</f>
        <v>1.5625</v>
      </c>
      <c r="BX337" s="18">
        <f t="shared" ca="1" si="196"/>
        <v>28</v>
      </c>
      <c r="BY337" s="18">
        <f t="shared" ca="1" si="197"/>
        <v>100.5</v>
      </c>
      <c r="BZ337" s="18">
        <f t="shared" ca="1" si="223"/>
        <v>102</v>
      </c>
      <c r="CA337" s="18">
        <f t="shared" ca="1" si="224"/>
        <v>110</v>
      </c>
      <c r="CB337" s="18">
        <f t="shared" ca="1" si="225"/>
        <v>80</v>
      </c>
      <c r="CC337" s="18">
        <f t="shared" ca="1" si="226"/>
        <v>100</v>
      </c>
      <c r="CD337" t="str">
        <f t="shared" ca="1" si="227"/>
        <v/>
      </c>
    </row>
    <row r="338" spans="8:82" x14ac:dyDescent="0.25">
      <c r="H338">
        <f t="shared" ca="1" si="199"/>
        <v>2</v>
      </c>
      <c r="I338" cm="1">
        <f t="array" aca="1" ref="I338" ca="1">IF(H338=H337, I337, INDEX(Parties[Player ID], H338))</f>
        <v>8</v>
      </c>
      <c r="J338" t="str" cm="1">
        <f t="array" aca="1" ref="J338" ca="1">IF(I338=I337,J337, INDEX(Monsters[Name], I338))</f>
        <v>EFUP Gnome (Extrodinary Fantasical Ultra Pretty Gnome)</v>
      </c>
      <c r="K338" cm="1">
        <f t="array" aca="1" ref="K338" ca="1">IF(AND($H338=$H337, CD337=""), AN337, INDEX(Monsters[Health], $I338))</f>
        <v>59</v>
      </c>
      <c r="L338" cm="1">
        <f t="array" aca="1" ref="L338" ca="1">IF(AND($H338=$H337, $CD337=""), AO337, INDEX(Monsters[Stamina], $I338))</f>
        <v>170</v>
      </c>
      <c r="M338" s="18" cm="1">
        <f t="array" aca="1" ref="M338" ca="1">IF(AND($H338=$H337, $CD337=""), AP337, INDEX(Monsters[Attack], $I338))</f>
        <v>80</v>
      </c>
      <c r="N338" s="18" cm="1">
        <f t="array" aca="1" ref="N338" ca="1">IF(AND($H338=$H337, $CD337=""), AQ337, INDEX(Monsters[Defense], $I338))</f>
        <v>105</v>
      </c>
      <c r="O338" s="18" cm="1">
        <f t="array" aca="1" ref="O338" ca="1">IF(AND($H338=$H337, $CD337=""), AR337, INDEX(Monsters[Luck], $I338))</f>
        <v>90</v>
      </c>
      <c r="P338" cm="1">
        <f t="array" aca="1" ref="P338" ca="1">IF(I338=I337, P337, MATCH(INDEX(Monsters[Element], I338), Elements, 0))</f>
        <v>2</v>
      </c>
      <c r="Q338" s="4" cm="1">
        <f t="array" aca="1" ref="Q338" ca="1">INDEX(Monsters[Chance to Use 2], I338)</f>
        <v>0.8</v>
      </c>
      <c r="R338" cm="1">
        <f t="array" aca="1" ref="R338" ca="1">INDEX(Monsters[Ability 1 ID], I338)</f>
        <v>14</v>
      </c>
      <c r="S338" cm="1">
        <f t="array" aca="1" ref="S338" ca="1">INDEX(Monsters[Ability 2 ID], I338)</f>
        <v>11</v>
      </c>
      <c r="T338" cm="1">
        <f t="array" aca="1" ref="T338" ca="1">INDEX(Abilities[Stamina Cost], R338)</f>
        <v>20</v>
      </c>
      <c r="U338" cm="1">
        <f t="array" aca="1" ref="U338" ca="1">INDEX(Abilities[Stamina Cost], S338)</f>
        <v>10</v>
      </c>
      <c r="V338">
        <f t="shared" ca="1" si="200"/>
        <v>2</v>
      </c>
      <c r="W338">
        <f t="shared" ca="1" si="201"/>
        <v>10</v>
      </c>
      <c r="X338">
        <f t="shared" ca="1" si="202"/>
        <v>20</v>
      </c>
      <c r="Y338">
        <f t="shared" ca="1" si="203"/>
        <v>2</v>
      </c>
      <c r="Z338">
        <f t="shared" ca="1" si="204"/>
        <v>11</v>
      </c>
      <c r="AA338" s="18" cm="1">
        <f t="array" aca="1" ref="AA338" ca="1">INDEX(Abilities[Element ID], $Z338)</f>
        <v>2</v>
      </c>
      <c r="AB338" s="18" cm="1">
        <f t="array" aca="1" ref="AB338" ca="1">INDEX(Abilities[Stamina Cost], $Z338)</f>
        <v>10</v>
      </c>
      <c r="AC338" s="18" cm="1">
        <f t="array" aca="1" ref="AC338" ca="1">INDEX(Abilities[Min Damage], $Z338)</f>
        <v>10</v>
      </c>
      <c r="AD338" s="18" cm="1">
        <f t="array" aca="1" ref="AD338" ca="1">INDEX(Abilities[Max Damage], $Z338)</f>
        <v>22</v>
      </c>
      <c r="AE338" s="14">
        <f t="shared" ca="1" si="205"/>
        <v>10.352785556201747</v>
      </c>
      <c r="AF338" t="str" cm="1">
        <f t="array" aca="1" ref="AF338" ca="1">INDEX(Abilities[Special Effect], Z338)</f>
        <v>Vampire</v>
      </c>
      <c r="AG338" t="b" cm="1">
        <f t="array" aca="1" ref="AG338" ca="1">RAND() &lt;INDEX(Abilities[Effect Chance], Z338)*O338/100</f>
        <v>1</v>
      </c>
      <c r="AH338" t="str">
        <f t="shared" ca="1" si="206"/>
        <v>Vampire</v>
      </c>
      <c r="AI338" s="14">
        <f t="shared" ca="1" si="207"/>
        <v>10.352785556201747</v>
      </c>
      <c r="AJ338" t="b">
        <f t="shared" ca="1" si="208"/>
        <v>0</v>
      </c>
      <c r="AK338" t="b">
        <f ca="1">AND(AJ338, H338=COUNTA(Parties[Player Party]))</f>
        <v>0</v>
      </c>
      <c r="AL338" s="14" cm="1">
        <f t="array" aca="1" ref="AL338" ca="1">INDEX(ElementMultiplier, BL338, P338)*100/N338</f>
        <v>1.9047619047619047</v>
      </c>
      <c r="AM338" s="14">
        <f t="shared" ca="1" si="195"/>
        <v>17</v>
      </c>
      <c r="AN338" s="18">
        <f t="shared" ca="1" si="198"/>
        <v>50</v>
      </c>
      <c r="AO338" s="18">
        <f t="shared" ca="1" si="209"/>
        <v>160</v>
      </c>
      <c r="AP338" s="18">
        <f t="shared" ca="1" si="210"/>
        <v>80</v>
      </c>
      <c r="AQ338" s="18">
        <f t="shared" ca="1" si="211"/>
        <v>105</v>
      </c>
      <c r="AR338" s="18">
        <f t="shared" ca="1" si="212"/>
        <v>90</v>
      </c>
      <c r="AS338">
        <f t="shared" ca="1" si="213"/>
        <v>3</v>
      </c>
      <c r="AT338" cm="1">
        <f t="array" aca="1" ref="AT338" ca="1">IF(AS338=AS337, AT337, INDEX(Parties[Opponent ID], AS338))</f>
        <v>11</v>
      </c>
      <c r="AU338" t="str" cm="1">
        <f t="array" aca="1" ref="AU338" ca="1">IF(AT338=AT337,AU337, INDEX(Monsters[Name], AT338))</f>
        <v>Gneaver</v>
      </c>
      <c r="AV338" cm="1">
        <f t="array" aca="1" ref="AV338" ca="1">IF(AND($AS338=$AS337, $CD337=""), BY337, INDEX(Monsters[Health], $AT338))</f>
        <v>100.5</v>
      </c>
      <c r="AW338" cm="1">
        <f t="array" aca="1" ref="AW338" ca="1">IF(AND($AS338=$AS337, $CD337=""), BZ337, INDEX(Monsters[Stamina], $AT338))</f>
        <v>102</v>
      </c>
      <c r="AX338" s="18" cm="1">
        <f t="array" aca="1" ref="AX338" ca="1">IF(AND($AS338=$AS337, $CD337=""), CA337, INDEX(Monsters[Attack], $AT338))</f>
        <v>110</v>
      </c>
      <c r="AY338" s="18" cm="1">
        <f t="array" aca="1" ref="AY338" ca="1">IF(AND($AS338=$AS337, $CD337=""), CB337, INDEX(Monsters[Defense], $AT338))</f>
        <v>80</v>
      </c>
      <c r="AZ338" s="18" cm="1">
        <f t="array" aca="1" ref="AZ338" ca="1">IF(AND($AS338=$AS337, $CD337=""), CC337, INDEX(Monsters[Luck], $AT338))</f>
        <v>100</v>
      </c>
      <c r="BA338" cm="1">
        <f t="array" aca="1" ref="BA338" ca="1">IF(AT338=AT337, BA337, MATCH(INDEX(Monsters[Element], AT338), Elements, 0))</f>
        <v>4</v>
      </c>
      <c r="BB338" s="4" cm="1">
        <f t="array" aca="1" ref="BB338" ca="1">INDEX(Monsters[Chance to Use 2], AT338)</f>
        <v>0.25</v>
      </c>
      <c r="BC338" cm="1">
        <f t="array" aca="1" ref="BC338" ca="1">INDEX(Monsters[Ability 1 ID], AT338)</f>
        <v>1</v>
      </c>
      <c r="BD338" cm="1">
        <f t="array" aca="1" ref="BD338" ca="1">INDEX(Monsters[Ability 2 ID], AT338)</f>
        <v>2</v>
      </c>
      <c r="BE338" cm="1">
        <f t="array" aca="1" ref="BE338" ca="1">INDEX(Abilities[Stamina Cost], BC338)</f>
        <v>5</v>
      </c>
      <c r="BF338" cm="1">
        <f t="array" aca="1" ref="BF338" ca="1">INDEX(Abilities[Stamina Cost], BD338)</f>
        <v>3</v>
      </c>
      <c r="BG338">
        <f t="shared" ca="1" si="214"/>
        <v>2</v>
      </c>
      <c r="BH338">
        <f t="shared" ca="1" si="215"/>
        <v>3</v>
      </c>
      <c r="BI338">
        <f t="shared" ca="1" si="216"/>
        <v>5</v>
      </c>
      <c r="BJ338">
        <f t="shared" ca="1" si="217"/>
        <v>1</v>
      </c>
      <c r="BK338">
        <f t="shared" ca="1" si="218"/>
        <v>1</v>
      </c>
      <c r="BL338" s="18" cm="1">
        <f t="array" aca="1" ref="BL338" ca="1">INDEX(Abilities[Element ID], $BK338)</f>
        <v>4</v>
      </c>
      <c r="BM338" s="18" cm="1">
        <f t="array" aca="1" ref="BM338" ca="1">INDEX(Abilities[Stamina Cost], $BK338)</f>
        <v>5</v>
      </c>
      <c r="BN338" s="18" cm="1">
        <f t="array" aca="1" ref="BN338" ca="1">INDEX(Abilities[Min Damage], $BK338)</f>
        <v>12</v>
      </c>
      <c r="BO338" s="18" cm="1">
        <f t="array" aca="1" ref="BO338" ca="1">INDEX(Abilities[Max Damage], $BK338)</f>
        <v>18</v>
      </c>
      <c r="BP338" s="14">
        <f t="shared" ca="1" si="219"/>
        <v>16.810670205955759</v>
      </c>
      <c r="BQ338" t="str" cm="1">
        <f t="array" aca="1" ref="BQ338" ca="1">INDEX(Abilities[Special Effect], BK338)</f>
        <v>Vampire</v>
      </c>
      <c r="BR338" t="b" cm="1">
        <f t="array" aca="1" ref="BR338" ca="1">RAND() &lt;INDEX(Abilities[Effect Chance], BK338)*AZ338/100</f>
        <v>1</v>
      </c>
      <c r="BS338" t="str">
        <f t="shared" ca="1" si="220"/>
        <v>Vampire</v>
      </c>
      <c r="BT338" s="14">
        <f t="shared" ca="1" si="221"/>
        <v>16.810670205955759</v>
      </c>
      <c r="BU338" t="b">
        <f t="shared" ca="1" si="222"/>
        <v>0</v>
      </c>
      <c r="BV338" t="b">
        <f ca="1">AND(BU338, AS338=COUNTA(Parties[Opponent Party]))</f>
        <v>0</v>
      </c>
      <c r="BW338" s="14" cm="1">
        <f t="array" aca="1" ref="BW338" ca="1">INDEX(ElementMultiplier, AA338, BA338)*100/AY338</f>
        <v>1.5625</v>
      </c>
      <c r="BX338" s="18">
        <f t="shared" ca="1" si="196"/>
        <v>16</v>
      </c>
      <c r="BY338" s="18">
        <f t="shared" ca="1" si="197"/>
        <v>93</v>
      </c>
      <c r="BZ338" s="18">
        <f t="shared" ca="1" si="223"/>
        <v>97</v>
      </c>
      <c r="CA338" s="18">
        <f t="shared" ca="1" si="224"/>
        <v>110</v>
      </c>
      <c r="CB338" s="18">
        <f t="shared" ca="1" si="225"/>
        <v>80</v>
      </c>
      <c r="CC338" s="18">
        <f t="shared" ca="1" si="226"/>
        <v>100</v>
      </c>
      <c r="CD338" t="str">
        <f t="shared" ca="1" si="227"/>
        <v/>
      </c>
    </row>
    <row r="339" spans="8:82" x14ac:dyDescent="0.25">
      <c r="H339">
        <f t="shared" ca="1" si="199"/>
        <v>2</v>
      </c>
      <c r="I339" cm="1">
        <f t="array" aca="1" ref="I339" ca="1">IF(H339=H338, I338, INDEX(Parties[Player ID], H339))</f>
        <v>8</v>
      </c>
      <c r="J339" t="str" cm="1">
        <f t="array" aca="1" ref="J339" ca="1">IF(I339=I338,J338, INDEX(Monsters[Name], I339))</f>
        <v>EFUP Gnome (Extrodinary Fantasical Ultra Pretty Gnome)</v>
      </c>
      <c r="K339" cm="1">
        <f t="array" aca="1" ref="K339" ca="1">IF(AND($H339=$H338, CD338=""), AN338, INDEX(Monsters[Health], $I339))</f>
        <v>50</v>
      </c>
      <c r="L339" cm="1">
        <f t="array" aca="1" ref="L339" ca="1">IF(AND($H339=$H338, $CD338=""), AO338, INDEX(Monsters[Stamina], $I339))</f>
        <v>160</v>
      </c>
      <c r="M339" s="18" cm="1">
        <f t="array" aca="1" ref="M339" ca="1">IF(AND($H339=$H338, $CD338=""), AP338, INDEX(Monsters[Attack], $I339))</f>
        <v>80</v>
      </c>
      <c r="N339" s="18" cm="1">
        <f t="array" aca="1" ref="N339" ca="1">IF(AND($H339=$H338, $CD338=""), AQ338, INDEX(Monsters[Defense], $I339))</f>
        <v>105</v>
      </c>
      <c r="O339" s="18" cm="1">
        <f t="array" aca="1" ref="O339" ca="1">IF(AND($H339=$H338, $CD338=""), AR338, INDEX(Monsters[Luck], $I339))</f>
        <v>90</v>
      </c>
      <c r="P339" cm="1">
        <f t="array" aca="1" ref="P339" ca="1">IF(I339=I338, P338, MATCH(INDEX(Monsters[Element], I339), Elements, 0))</f>
        <v>2</v>
      </c>
      <c r="Q339" s="4" cm="1">
        <f t="array" aca="1" ref="Q339" ca="1">INDEX(Monsters[Chance to Use 2], I339)</f>
        <v>0.8</v>
      </c>
      <c r="R339" cm="1">
        <f t="array" aca="1" ref="R339" ca="1">INDEX(Monsters[Ability 1 ID], I339)</f>
        <v>14</v>
      </c>
      <c r="S339" cm="1">
        <f t="array" aca="1" ref="S339" ca="1">INDEX(Monsters[Ability 2 ID], I339)</f>
        <v>11</v>
      </c>
      <c r="T339" cm="1">
        <f t="array" aca="1" ref="T339" ca="1">INDEX(Abilities[Stamina Cost], R339)</f>
        <v>20</v>
      </c>
      <c r="U339" cm="1">
        <f t="array" aca="1" ref="U339" ca="1">INDEX(Abilities[Stamina Cost], S339)</f>
        <v>10</v>
      </c>
      <c r="V339">
        <f t="shared" ca="1" si="200"/>
        <v>2</v>
      </c>
      <c r="W339">
        <f t="shared" ca="1" si="201"/>
        <v>10</v>
      </c>
      <c r="X339">
        <f t="shared" ca="1" si="202"/>
        <v>20</v>
      </c>
      <c r="Y339">
        <f t="shared" ca="1" si="203"/>
        <v>1</v>
      </c>
      <c r="Z339">
        <f t="shared" ca="1" si="204"/>
        <v>14</v>
      </c>
      <c r="AA339" s="18" cm="1">
        <f t="array" aca="1" ref="AA339" ca="1">INDEX(Abilities[Element ID], $Z339)</f>
        <v>2</v>
      </c>
      <c r="AB339" s="18" cm="1">
        <f t="array" aca="1" ref="AB339" ca="1">INDEX(Abilities[Stamina Cost], $Z339)</f>
        <v>20</v>
      </c>
      <c r="AC339" s="18" cm="1">
        <f t="array" aca="1" ref="AC339" ca="1">INDEX(Abilities[Min Damage], $Z339)</f>
        <v>10</v>
      </c>
      <c r="AD339" s="18" cm="1">
        <f t="array" aca="1" ref="AD339" ca="1">INDEX(Abilities[Max Damage], $Z339)</f>
        <v>25</v>
      </c>
      <c r="AE339" s="14">
        <f t="shared" ca="1" si="205"/>
        <v>13.842444066284088</v>
      </c>
      <c r="AF339" t="str" cm="1">
        <f t="array" aca="1" ref="AF339" ca="1">INDEX(Abilities[Special Effect], Z339)</f>
        <v>Fortify</v>
      </c>
      <c r="AG339" t="b" cm="1">
        <f t="array" aca="1" ref="AG339" ca="1">RAND() &lt;INDEX(Abilities[Effect Chance], Z339)*O339/100</f>
        <v>0</v>
      </c>
      <c r="AH339" t="str">
        <f t="shared" ca="1" si="206"/>
        <v/>
      </c>
      <c r="AI339" s="14">
        <f t="shared" ca="1" si="207"/>
        <v>13.842444066284088</v>
      </c>
      <c r="AJ339" t="b">
        <f t="shared" ca="1" si="208"/>
        <v>0</v>
      </c>
      <c r="AK339" t="b">
        <f ca="1">AND(AJ339, H339=COUNTA(Parties[Player Party]))</f>
        <v>0</v>
      </c>
      <c r="AL339" s="14" cm="1">
        <f t="array" aca="1" ref="AL339" ca="1">INDEX(ElementMultiplier, BL339, P339)*100/N339</f>
        <v>1.9047619047619047</v>
      </c>
      <c r="AM339" s="14">
        <f t="shared" ca="1" si="195"/>
        <v>15</v>
      </c>
      <c r="AN339" s="18">
        <f t="shared" ca="1" si="198"/>
        <v>35</v>
      </c>
      <c r="AO339" s="18">
        <f t="shared" ca="1" si="209"/>
        <v>140</v>
      </c>
      <c r="AP339" s="18">
        <f t="shared" ca="1" si="210"/>
        <v>80</v>
      </c>
      <c r="AQ339" s="18">
        <f t="shared" ca="1" si="211"/>
        <v>105</v>
      </c>
      <c r="AR339" s="18">
        <f t="shared" ca="1" si="212"/>
        <v>90</v>
      </c>
      <c r="AS339">
        <f t="shared" ca="1" si="213"/>
        <v>3</v>
      </c>
      <c r="AT339" cm="1">
        <f t="array" aca="1" ref="AT339" ca="1">IF(AS339=AS338, AT338, INDEX(Parties[Opponent ID], AS339))</f>
        <v>11</v>
      </c>
      <c r="AU339" t="str" cm="1">
        <f t="array" aca="1" ref="AU339" ca="1">IF(AT339=AT338,AU338, INDEX(Monsters[Name], AT339))</f>
        <v>Gneaver</v>
      </c>
      <c r="AV339" cm="1">
        <f t="array" aca="1" ref="AV339" ca="1">IF(AND($AS339=$AS338, $CD338=""), BY338, INDEX(Monsters[Health], $AT339))</f>
        <v>93</v>
      </c>
      <c r="AW339" cm="1">
        <f t="array" aca="1" ref="AW339" ca="1">IF(AND($AS339=$AS338, $CD338=""), BZ338, INDEX(Monsters[Stamina], $AT339))</f>
        <v>97</v>
      </c>
      <c r="AX339" s="18" cm="1">
        <f t="array" aca="1" ref="AX339" ca="1">IF(AND($AS339=$AS338, $CD338=""), CA338, INDEX(Monsters[Attack], $AT339))</f>
        <v>110</v>
      </c>
      <c r="AY339" s="18" cm="1">
        <f t="array" aca="1" ref="AY339" ca="1">IF(AND($AS339=$AS338, $CD338=""), CB338, INDEX(Monsters[Defense], $AT339))</f>
        <v>80</v>
      </c>
      <c r="AZ339" s="18" cm="1">
        <f t="array" aca="1" ref="AZ339" ca="1">IF(AND($AS339=$AS338, $CD338=""), CC338, INDEX(Monsters[Luck], $AT339))</f>
        <v>100</v>
      </c>
      <c r="BA339" cm="1">
        <f t="array" aca="1" ref="BA339" ca="1">IF(AT339=AT338, BA338, MATCH(INDEX(Monsters[Element], AT339), Elements, 0))</f>
        <v>4</v>
      </c>
      <c r="BB339" s="4" cm="1">
        <f t="array" aca="1" ref="BB339" ca="1">INDEX(Monsters[Chance to Use 2], AT339)</f>
        <v>0.25</v>
      </c>
      <c r="BC339" cm="1">
        <f t="array" aca="1" ref="BC339" ca="1">INDEX(Monsters[Ability 1 ID], AT339)</f>
        <v>1</v>
      </c>
      <c r="BD339" cm="1">
        <f t="array" aca="1" ref="BD339" ca="1">INDEX(Monsters[Ability 2 ID], AT339)</f>
        <v>2</v>
      </c>
      <c r="BE339" cm="1">
        <f t="array" aca="1" ref="BE339" ca="1">INDEX(Abilities[Stamina Cost], BC339)</f>
        <v>5</v>
      </c>
      <c r="BF339" cm="1">
        <f t="array" aca="1" ref="BF339" ca="1">INDEX(Abilities[Stamina Cost], BD339)</f>
        <v>3</v>
      </c>
      <c r="BG339">
        <f t="shared" ca="1" si="214"/>
        <v>2</v>
      </c>
      <c r="BH339">
        <f t="shared" ca="1" si="215"/>
        <v>3</v>
      </c>
      <c r="BI339">
        <f t="shared" ca="1" si="216"/>
        <v>5</v>
      </c>
      <c r="BJ339">
        <f t="shared" ca="1" si="217"/>
        <v>1</v>
      </c>
      <c r="BK339">
        <f t="shared" ca="1" si="218"/>
        <v>1</v>
      </c>
      <c r="BL339" s="18" cm="1">
        <f t="array" aca="1" ref="BL339" ca="1">INDEX(Abilities[Element ID], $BK339)</f>
        <v>4</v>
      </c>
      <c r="BM339" s="18" cm="1">
        <f t="array" aca="1" ref="BM339" ca="1">INDEX(Abilities[Stamina Cost], $BK339)</f>
        <v>5</v>
      </c>
      <c r="BN339" s="18" cm="1">
        <f t="array" aca="1" ref="BN339" ca="1">INDEX(Abilities[Min Damage], $BK339)</f>
        <v>12</v>
      </c>
      <c r="BO339" s="18" cm="1">
        <f t="array" aca="1" ref="BO339" ca="1">INDEX(Abilities[Max Damage], $BK339)</f>
        <v>18</v>
      </c>
      <c r="BP339" s="14">
        <f t="shared" ca="1" si="219"/>
        <v>15.113495522149641</v>
      </c>
      <c r="BQ339" t="str" cm="1">
        <f t="array" aca="1" ref="BQ339" ca="1">INDEX(Abilities[Special Effect], BK339)</f>
        <v>Vampire</v>
      </c>
      <c r="BR339" t="b" cm="1">
        <f t="array" aca="1" ref="BR339" ca="1">RAND() &lt;INDEX(Abilities[Effect Chance], BK339)*AZ339/100</f>
        <v>1</v>
      </c>
      <c r="BS339" t="str">
        <f t="shared" ca="1" si="220"/>
        <v>Vampire</v>
      </c>
      <c r="BT339" s="14">
        <f t="shared" ca="1" si="221"/>
        <v>15.113495522149641</v>
      </c>
      <c r="BU339" t="b">
        <f t="shared" ca="1" si="222"/>
        <v>0</v>
      </c>
      <c r="BV339" t="b">
        <f ca="1">AND(BU339, AS339=COUNTA(Parties[Opponent Party]))</f>
        <v>0</v>
      </c>
      <c r="BW339" s="14" cm="1">
        <f t="array" aca="1" ref="BW339" ca="1">INDEX(ElementMultiplier, AA339, BA339)*100/AY339</f>
        <v>1.5625</v>
      </c>
      <c r="BX339" s="18">
        <f t="shared" ca="1" si="196"/>
        <v>22</v>
      </c>
      <c r="BY339" s="18">
        <f t="shared" ca="1" si="197"/>
        <v>78.5</v>
      </c>
      <c r="BZ339" s="18">
        <f t="shared" ca="1" si="223"/>
        <v>92</v>
      </c>
      <c r="CA339" s="18">
        <f t="shared" ca="1" si="224"/>
        <v>110</v>
      </c>
      <c r="CB339" s="18">
        <f t="shared" ca="1" si="225"/>
        <v>80</v>
      </c>
      <c r="CC339" s="18">
        <f t="shared" ca="1" si="226"/>
        <v>100</v>
      </c>
      <c r="CD339" t="str">
        <f t="shared" ca="1" si="227"/>
        <v/>
      </c>
    </row>
    <row r="340" spans="8:82" x14ac:dyDescent="0.25">
      <c r="H340">
        <f t="shared" ca="1" si="199"/>
        <v>2</v>
      </c>
      <c r="I340" cm="1">
        <f t="array" aca="1" ref="I340" ca="1">IF(H340=H339, I339, INDEX(Parties[Player ID], H340))</f>
        <v>8</v>
      </c>
      <c r="J340" t="str" cm="1">
        <f t="array" aca="1" ref="J340" ca="1">IF(I340=I339,J339, INDEX(Monsters[Name], I340))</f>
        <v>EFUP Gnome (Extrodinary Fantasical Ultra Pretty Gnome)</v>
      </c>
      <c r="K340" cm="1">
        <f t="array" aca="1" ref="K340" ca="1">IF(AND($H340=$H339, CD339=""), AN339, INDEX(Monsters[Health], $I340))</f>
        <v>35</v>
      </c>
      <c r="L340" cm="1">
        <f t="array" aca="1" ref="L340" ca="1">IF(AND($H340=$H339, $CD339=""), AO339, INDEX(Monsters[Stamina], $I340))</f>
        <v>140</v>
      </c>
      <c r="M340" s="18" cm="1">
        <f t="array" aca="1" ref="M340" ca="1">IF(AND($H340=$H339, $CD339=""), AP339, INDEX(Monsters[Attack], $I340))</f>
        <v>80</v>
      </c>
      <c r="N340" s="18" cm="1">
        <f t="array" aca="1" ref="N340" ca="1">IF(AND($H340=$H339, $CD339=""), AQ339, INDEX(Monsters[Defense], $I340))</f>
        <v>105</v>
      </c>
      <c r="O340" s="18" cm="1">
        <f t="array" aca="1" ref="O340" ca="1">IF(AND($H340=$H339, $CD339=""), AR339, INDEX(Monsters[Luck], $I340))</f>
        <v>90</v>
      </c>
      <c r="P340" cm="1">
        <f t="array" aca="1" ref="P340" ca="1">IF(I340=I339, P339, MATCH(INDEX(Monsters[Element], I340), Elements, 0))</f>
        <v>2</v>
      </c>
      <c r="Q340" s="4" cm="1">
        <f t="array" aca="1" ref="Q340" ca="1">INDEX(Monsters[Chance to Use 2], I340)</f>
        <v>0.8</v>
      </c>
      <c r="R340" cm="1">
        <f t="array" aca="1" ref="R340" ca="1">INDEX(Monsters[Ability 1 ID], I340)</f>
        <v>14</v>
      </c>
      <c r="S340" cm="1">
        <f t="array" aca="1" ref="S340" ca="1">INDEX(Monsters[Ability 2 ID], I340)</f>
        <v>11</v>
      </c>
      <c r="T340" cm="1">
        <f t="array" aca="1" ref="T340" ca="1">INDEX(Abilities[Stamina Cost], R340)</f>
        <v>20</v>
      </c>
      <c r="U340" cm="1">
        <f t="array" aca="1" ref="U340" ca="1">INDEX(Abilities[Stamina Cost], S340)</f>
        <v>10</v>
      </c>
      <c r="V340">
        <f t="shared" ca="1" si="200"/>
        <v>2</v>
      </c>
      <c r="W340">
        <f t="shared" ca="1" si="201"/>
        <v>10</v>
      </c>
      <c r="X340">
        <f t="shared" ca="1" si="202"/>
        <v>20</v>
      </c>
      <c r="Y340">
        <f t="shared" ca="1" si="203"/>
        <v>2</v>
      </c>
      <c r="Z340">
        <f t="shared" ca="1" si="204"/>
        <v>11</v>
      </c>
      <c r="AA340" s="18" cm="1">
        <f t="array" aca="1" ref="AA340" ca="1">INDEX(Abilities[Element ID], $Z340)</f>
        <v>2</v>
      </c>
      <c r="AB340" s="18" cm="1">
        <f t="array" aca="1" ref="AB340" ca="1">INDEX(Abilities[Stamina Cost], $Z340)</f>
        <v>10</v>
      </c>
      <c r="AC340" s="18" cm="1">
        <f t="array" aca="1" ref="AC340" ca="1">INDEX(Abilities[Min Damage], $Z340)</f>
        <v>10</v>
      </c>
      <c r="AD340" s="18" cm="1">
        <f t="array" aca="1" ref="AD340" ca="1">INDEX(Abilities[Max Damage], $Z340)</f>
        <v>22</v>
      </c>
      <c r="AE340" s="14">
        <f t="shared" ca="1" si="205"/>
        <v>12.17283998012797</v>
      </c>
      <c r="AF340" t="str" cm="1">
        <f t="array" aca="1" ref="AF340" ca="1">INDEX(Abilities[Special Effect], Z340)</f>
        <v>Vampire</v>
      </c>
      <c r="AG340" t="b" cm="1">
        <f t="array" aca="1" ref="AG340" ca="1">RAND() &lt;INDEX(Abilities[Effect Chance], Z340)*O340/100</f>
        <v>1</v>
      </c>
      <c r="AH340" t="str">
        <f t="shared" ca="1" si="206"/>
        <v>Vampire</v>
      </c>
      <c r="AI340" s="14">
        <f t="shared" ca="1" si="207"/>
        <v>12.17283998012797</v>
      </c>
      <c r="AJ340" t="b">
        <f t="shared" ca="1" si="208"/>
        <v>0</v>
      </c>
      <c r="AK340" t="b">
        <f ca="1">AND(AJ340, H340=COUNTA(Parties[Player Party]))</f>
        <v>0</v>
      </c>
      <c r="AL340" s="14" cm="1">
        <f t="array" aca="1" ref="AL340" ca="1">INDEX(ElementMultiplier, BL340, P340)*100/N340</f>
        <v>1.9047619047619047</v>
      </c>
      <c r="AM340" s="14">
        <f t="shared" ca="1" si="195"/>
        <v>18</v>
      </c>
      <c r="AN340" s="18">
        <f t="shared" ca="1" si="198"/>
        <v>26.5</v>
      </c>
      <c r="AO340" s="18">
        <f t="shared" ca="1" si="209"/>
        <v>130</v>
      </c>
      <c r="AP340" s="18">
        <f t="shared" ca="1" si="210"/>
        <v>80</v>
      </c>
      <c r="AQ340" s="18">
        <f t="shared" ca="1" si="211"/>
        <v>105</v>
      </c>
      <c r="AR340" s="18">
        <f t="shared" ca="1" si="212"/>
        <v>90</v>
      </c>
      <c r="AS340">
        <f t="shared" ca="1" si="213"/>
        <v>3</v>
      </c>
      <c r="AT340" cm="1">
        <f t="array" aca="1" ref="AT340" ca="1">IF(AS340=AS339, AT339, INDEX(Parties[Opponent ID], AS340))</f>
        <v>11</v>
      </c>
      <c r="AU340" t="str" cm="1">
        <f t="array" aca="1" ref="AU340" ca="1">IF(AT340=AT339,AU339, INDEX(Monsters[Name], AT340))</f>
        <v>Gneaver</v>
      </c>
      <c r="AV340" cm="1">
        <f t="array" aca="1" ref="AV340" ca="1">IF(AND($AS340=$AS339, $CD339=""), BY339, INDEX(Monsters[Health], $AT340))</f>
        <v>78.5</v>
      </c>
      <c r="AW340" cm="1">
        <f t="array" aca="1" ref="AW340" ca="1">IF(AND($AS340=$AS339, $CD339=""), BZ339, INDEX(Monsters[Stamina], $AT340))</f>
        <v>92</v>
      </c>
      <c r="AX340" s="18" cm="1">
        <f t="array" aca="1" ref="AX340" ca="1">IF(AND($AS340=$AS339, $CD339=""), CA339, INDEX(Monsters[Attack], $AT340))</f>
        <v>110</v>
      </c>
      <c r="AY340" s="18" cm="1">
        <f t="array" aca="1" ref="AY340" ca="1">IF(AND($AS340=$AS339, $CD339=""), CB339, INDEX(Monsters[Defense], $AT340))</f>
        <v>80</v>
      </c>
      <c r="AZ340" s="18" cm="1">
        <f t="array" aca="1" ref="AZ340" ca="1">IF(AND($AS340=$AS339, $CD339=""), CC339, INDEX(Monsters[Luck], $AT340))</f>
        <v>100</v>
      </c>
      <c r="BA340" cm="1">
        <f t="array" aca="1" ref="BA340" ca="1">IF(AT340=AT339, BA339, MATCH(INDEX(Monsters[Element], AT340), Elements, 0))</f>
        <v>4</v>
      </c>
      <c r="BB340" s="4" cm="1">
        <f t="array" aca="1" ref="BB340" ca="1">INDEX(Monsters[Chance to Use 2], AT340)</f>
        <v>0.25</v>
      </c>
      <c r="BC340" cm="1">
        <f t="array" aca="1" ref="BC340" ca="1">INDEX(Monsters[Ability 1 ID], AT340)</f>
        <v>1</v>
      </c>
      <c r="BD340" cm="1">
        <f t="array" aca="1" ref="BD340" ca="1">INDEX(Monsters[Ability 2 ID], AT340)</f>
        <v>2</v>
      </c>
      <c r="BE340" cm="1">
        <f t="array" aca="1" ref="BE340" ca="1">INDEX(Abilities[Stamina Cost], BC340)</f>
        <v>5</v>
      </c>
      <c r="BF340" cm="1">
        <f t="array" aca="1" ref="BF340" ca="1">INDEX(Abilities[Stamina Cost], BD340)</f>
        <v>3</v>
      </c>
      <c r="BG340">
        <f t="shared" ca="1" si="214"/>
        <v>2</v>
      </c>
      <c r="BH340">
        <f t="shared" ca="1" si="215"/>
        <v>3</v>
      </c>
      <c r="BI340">
        <f t="shared" ca="1" si="216"/>
        <v>5</v>
      </c>
      <c r="BJ340">
        <f t="shared" ca="1" si="217"/>
        <v>1</v>
      </c>
      <c r="BK340">
        <f t="shared" ca="1" si="218"/>
        <v>1</v>
      </c>
      <c r="BL340" s="18" cm="1">
        <f t="array" aca="1" ref="BL340" ca="1">INDEX(Abilities[Element ID], $BK340)</f>
        <v>4</v>
      </c>
      <c r="BM340" s="18" cm="1">
        <f t="array" aca="1" ref="BM340" ca="1">INDEX(Abilities[Stamina Cost], $BK340)</f>
        <v>5</v>
      </c>
      <c r="BN340" s="18" cm="1">
        <f t="array" aca="1" ref="BN340" ca="1">INDEX(Abilities[Min Damage], $BK340)</f>
        <v>12</v>
      </c>
      <c r="BO340" s="18" cm="1">
        <f t="array" aca="1" ref="BO340" ca="1">INDEX(Abilities[Max Damage], $BK340)</f>
        <v>18</v>
      </c>
      <c r="BP340" s="14">
        <f t="shared" ca="1" si="219"/>
        <v>18.445439827227919</v>
      </c>
      <c r="BQ340" t="str" cm="1">
        <f t="array" aca="1" ref="BQ340" ca="1">INDEX(Abilities[Special Effect], BK340)</f>
        <v>Vampire</v>
      </c>
      <c r="BR340" t="b" cm="1">
        <f t="array" aca="1" ref="BR340" ca="1">RAND() &lt;INDEX(Abilities[Effect Chance], BK340)*AZ340/100</f>
        <v>1</v>
      </c>
      <c r="BS340" t="str">
        <f t="shared" ca="1" si="220"/>
        <v>Vampire</v>
      </c>
      <c r="BT340" s="14">
        <f t="shared" ca="1" si="221"/>
        <v>18.445439827227919</v>
      </c>
      <c r="BU340" t="b">
        <f t="shared" ca="1" si="222"/>
        <v>0</v>
      </c>
      <c r="BV340" t="b">
        <f ca="1">AND(BU340, AS340=COUNTA(Parties[Opponent Party]))</f>
        <v>0</v>
      </c>
      <c r="BW340" s="14" cm="1">
        <f t="array" aca="1" ref="BW340" ca="1">INDEX(ElementMultiplier, AA340, BA340)*100/AY340</f>
        <v>1.5625</v>
      </c>
      <c r="BX340" s="18">
        <f t="shared" ca="1" si="196"/>
        <v>19</v>
      </c>
      <c r="BY340" s="18">
        <f t="shared" ca="1" si="197"/>
        <v>68.5</v>
      </c>
      <c r="BZ340" s="18">
        <f t="shared" ca="1" si="223"/>
        <v>87</v>
      </c>
      <c r="CA340" s="18">
        <f t="shared" ca="1" si="224"/>
        <v>110</v>
      </c>
      <c r="CB340" s="18">
        <f t="shared" ca="1" si="225"/>
        <v>80</v>
      </c>
      <c r="CC340" s="18">
        <f t="shared" ca="1" si="226"/>
        <v>100</v>
      </c>
      <c r="CD340" t="str">
        <f t="shared" ca="1" si="227"/>
        <v/>
      </c>
    </row>
    <row r="341" spans="8:82" x14ac:dyDescent="0.25">
      <c r="H341">
        <f t="shared" ca="1" si="199"/>
        <v>2</v>
      </c>
      <c r="I341" cm="1">
        <f t="array" aca="1" ref="I341" ca="1">IF(H341=H340, I340, INDEX(Parties[Player ID], H341))</f>
        <v>8</v>
      </c>
      <c r="J341" t="str" cm="1">
        <f t="array" aca="1" ref="J341" ca="1">IF(I341=I340,J340, INDEX(Monsters[Name], I341))</f>
        <v>EFUP Gnome (Extrodinary Fantasical Ultra Pretty Gnome)</v>
      </c>
      <c r="K341" cm="1">
        <f t="array" aca="1" ref="K341" ca="1">IF(AND($H341=$H340, CD340=""), AN340, INDEX(Monsters[Health], $I341))</f>
        <v>26.5</v>
      </c>
      <c r="L341" cm="1">
        <f t="array" aca="1" ref="L341" ca="1">IF(AND($H341=$H340, $CD340=""), AO340, INDEX(Monsters[Stamina], $I341))</f>
        <v>130</v>
      </c>
      <c r="M341" s="18" cm="1">
        <f t="array" aca="1" ref="M341" ca="1">IF(AND($H341=$H340, $CD340=""), AP340, INDEX(Monsters[Attack], $I341))</f>
        <v>80</v>
      </c>
      <c r="N341" s="18" cm="1">
        <f t="array" aca="1" ref="N341" ca="1">IF(AND($H341=$H340, $CD340=""), AQ340, INDEX(Monsters[Defense], $I341))</f>
        <v>105</v>
      </c>
      <c r="O341" s="18" cm="1">
        <f t="array" aca="1" ref="O341" ca="1">IF(AND($H341=$H340, $CD340=""), AR340, INDEX(Monsters[Luck], $I341))</f>
        <v>90</v>
      </c>
      <c r="P341" cm="1">
        <f t="array" aca="1" ref="P341" ca="1">IF(I341=I340, P340, MATCH(INDEX(Monsters[Element], I341), Elements, 0))</f>
        <v>2</v>
      </c>
      <c r="Q341" s="4" cm="1">
        <f t="array" aca="1" ref="Q341" ca="1">INDEX(Monsters[Chance to Use 2], I341)</f>
        <v>0.8</v>
      </c>
      <c r="R341" cm="1">
        <f t="array" aca="1" ref="R341" ca="1">INDEX(Monsters[Ability 1 ID], I341)</f>
        <v>14</v>
      </c>
      <c r="S341" cm="1">
        <f t="array" aca="1" ref="S341" ca="1">INDEX(Monsters[Ability 2 ID], I341)</f>
        <v>11</v>
      </c>
      <c r="T341" cm="1">
        <f t="array" aca="1" ref="T341" ca="1">INDEX(Abilities[Stamina Cost], R341)</f>
        <v>20</v>
      </c>
      <c r="U341" cm="1">
        <f t="array" aca="1" ref="U341" ca="1">INDEX(Abilities[Stamina Cost], S341)</f>
        <v>10</v>
      </c>
      <c r="V341">
        <f t="shared" ca="1" si="200"/>
        <v>2</v>
      </c>
      <c r="W341">
        <f t="shared" ca="1" si="201"/>
        <v>10</v>
      </c>
      <c r="X341">
        <f t="shared" ca="1" si="202"/>
        <v>20</v>
      </c>
      <c r="Y341">
        <f t="shared" ca="1" si="203"/>
        <v>2</v>
      </c>
      <c r="Z341">
        <f t="shared" ca="1" si="204"/>
        <v>11</v>
      </c>
      <c r="AA341" s="18" cm="1">
        <f t="array" aca="1" ref="AA341" ca="1">INDEX(Abilities[Element ID], $Z341)</f>
        <v>2</v>
      </c>
      <c r="AB341" s="18" cm="1">
        <f t="array" aca="1" ref="AB341" ca="1">INDEX(Abilities[Stamina Cost], $Z341)</f>
        <v>10</v>
      </c>
      <c r="AC341" s="18" cm="1">
        <f t="array" aca="1" ref="AC341" ca="1">INDEX(Abilities[Min Damage], $Z341)</f>
        <v>10</v>
      </c>
      <c r="AD341" s="18" cm="1">
        <f t="array" aca="1" ref="AD341" ca="1">INDEX(Abilities[Max Damage], $Z341)</f>
        <v>22</v>
      </c>
      <c r="AE341" s="14">
        <f t="shared" ca="1" si="205"/>
        <v>11.842746749795459</v>
      </c>
      <c r="AF341" t="str" cm="1">
        <f t="array" aca="1" ref="AF341" ca="1">INDEX(Abilities[Special Effect], Z341)</f>
        <v>Vampire</v>
      </c>
      <c r="AG341" t="b" cm="1">
        <f t="array" aca="1" ref="AG341" ca="1">RAND() &lt;INDEX(Abilities[Effect Chance], Z341)*O341/100</f>
        <v>1</v>
      </c>
      <c r="AH341" t="str">
        <f t="shared" ca="1" si="206"/>
        <v>Vampire</v>
      </c>
      <c r="AI341" s="14">
        <f t="shared" ca="1" si="207"/>
        <v>11.842746749795459</v>
      </c>
      <c r="AJ341" t="b">
        <f t="shared" ca="1" si="208"/>
        <v>0</v>
      </c>
      <c r="AK341" t="b">
        <f ca="1">AND(AJ341, H341=COUNTA(Parties[Player Party]))</f>
        <v>0</v>
      </c>
      <c r="AL341" s="14" cm="1">
        <f t="array" aca="1" ref="AL341" ca="1">INDEX(ElementMultiplier, BL341, P341)*100/N341</f>
        <v>0.95238095238095233</v>
      </c>
      <c r="AM341" s="14">
        <f t="shared" ca="1" si="195"/>
        <v>12</v>
      </c>
      <c r="AN341" s="18">
        <f t="shared" ca="1" si="198"/>
        <v>24</v>
      </c>
      <c r="AO341" s="18">
        <f t="shared" ca="1" si="209"/>
        <v>120</v>
      </c>
      <c r="AP341" s="18">
        <f t="shared" ca="1" si="210"/>
        <v>80</v>
      </c>
      <c r="AQ341" s="18">
        <f t="shared" ca="1" si="211"/>
        <v>95</v>
      </c>
      <c r="AR341" s="18">
        <f t="shared" ca="1" si="212"/>
        <v>90</v>
      </c>
      <c r="AS341">
        <f t="shared" ca="1" si="213"/>
        <v>3</v>
      </c>
      <c r="AT341" cm="1">
        <f t="array" aca="1" ref="AT341" ca="1">IF(AS341=AS340, AT340, INDEX(Parties[Opponent ID], AS341))</f>
        <v>11</v>
      </c>
      <c r="AU341" t="str" cm="1">
        <f t="array" aca="1" ref="AU341" ca="1">IF(AT341=AT340,AU340, INDEX(Monsters[Name], AT341))</f>
        <v>Gneaver</v>
      </c>
      <c r="AV341" cm="1">
        <f t="array" aca="1" ref="AV341" ca="1">IF(AND($AS341=$AS340, $CD340=""), BY340, INDEX(Monsters[Health], $AT341))</f>
        <v>68.5</v>
      </c>
      <c r="AW341" cm="1">
        <f t="array" aca="1" ref="AW341" ca="1">IF(AND($AS341=$AS340, $CD340=""), BZ340, INDEX(Monsters[Stamina], $AT341))</f>
        <v>87</v>
      </c>
      <c r="AX341" s="18" cm="1">
        <f t="array" aca="1" ref="AX341" ca="1">IF(AND($AS341=$AS340, $CD340=""), CA340, INDEX(Monsters[Attack], $AT341))</f>
        <v>110</v>
      </c>
      <c r="AY341" s="18" cm="1">
        <f t="array" aca="1" ref="AY341" ca="1">IF(AND($AS341=$AS340, $CD340=""), CB340, INDEX(Monsters[Defense], $AT341))</f>
        <v>80</v>
      </c>
      <c r="AZ341" s="18" cm="1">
        <f t="array" aca="1" ref="AZ341" ca="1">IF(AND($AS341=$AS340, $CD340=""), CC340, INDEX(Monsters[Luck], $AT341))</f>
        <v>100</v>
      </c>
      <c r="BA341" cm="1">
        <f t="array" aca="1" ref="BA341" ca="1">IF(AT341=AT340, BA340, MATCH(INDEX(Monsters[Element], AT341), Elements, 0))</f>
        <v>4</v>
      </c>
      <c r="BB341" s="4" cm="1">
        <f t="array" aca="1" ref="BB341" ca="1">INDEX(Monsters[Chance to Use 2], AT341)</f>
        <v>0.25</v>
      </c>
      <c r="BC341" cm="1">
        <f t="array" aca="1" ref="BC341" ca="1">INDEX(Monsters[Ability 1 ID], AT341)</f>
        <v>1</v>
      </c>
      <c r="BD341" cm="1">
        <f t="array" aca="1" ref="BD341" ca="1">INDEX(Monsters[Ability 2 ID], AT341)</f>
        <v>2</v>
      </c>
      <c r="BE341" cm="1">
        <f t="array" aca="1" ref="BE341" ca="1">INDEX(Abilities[Stamina Cost], BC341)</f>
        <v>5</v>
      </c>
      <c r="BF341" cm="1">
        <f t="array" aca="1" ref="BF341" ca="1">INDEX(Abilities[Stamina Cost], BD341)</f>
        <v>3</v>
      </c>
      <c r="BG341">
        <f t="shared" ca="1" si="214"/>
        <v>2</v>
      </c>
      <c r="BH341">
        <f t="shared" ca="1" si="215"/>
        <v>3</v>
      </c>
      <c r="BI341">
        <f t="shared" ca="1" si="216"/>
        <v>5</v>
      </c>
      <c r="BJ341">
        <f t="shared" ca="1" si="217"/>
        <v>2</v>
      </c>
      <c r="BK341">
        <f t="shared" ca="1" si="218"/>
        <v>2</v>
      </c>
      <c r="BL341" s="18" cm="1">
        <f t="array" aca="1" ref="BL341" ca="1">INDEX(Abilities[Element ID], $BK341)</f>
        <v>1</v>
      </c>
      <c r="BM341" s="18" cm="1">
        <f t="array" aca="1" ref="BM341" ca="1">INDEX(Abilities[Stamina Cost], $BK341)</f>
        <v>3</v>
      </c>
      <c r="BN341" s="18" cm="1">
        <f t="array" aca="1" ref="BN341" ca="1">INDEX(Abilities[Min Damage], $BK341)</f>
        <v>8</v>
      </c>
      <c r="BO341" s="18" cm="1">
        <f t="array" aca="1" ref="BO341" ca="1">INDEX(Abilities[Max Damage], $BK341)</f>
        <v>13</v>
      </c>
      <c r="BP341" s="14">
        <f t="shared" ca="1" si="219"/>
        <v>12.053411974902767</v>
      </c>
      <c r="BQ341" t="str" cm="1">
        <f t="array" aca="1" ref="BQ341" ca="1">INDEX(Abilities[Special Effect], BK341)</f>
        <v>Sunder</v>
      </c>
      <c r="BR341" t="b" cm="1">
        <f t="array" aca="1" ref="BR341" ca="1">RAND() &lt;INDEX(Abilities[Effect Chance], BK341)*AZ341/100</f>
        <v>1</v>
      </c>
      <c r="BS341" t="str">
        <f t="shared" ca="1" si="220"/>
        <v>Sunder</v>
      </c>
      <c r="BT341" s="14">
        <f t="shared" ca="1" si="221"/>
        <v>12.053411974902767</v>
      </c>
      <c r="BU341" t="b">
        <f t="shared" ca="1" si="222"/>
        <v>0</v>
      </c>
      <c r="BV341" t="b">
        <f ca="1">AND(BU341, AS341=COUNTA(Parties[Opponent Party]))</f>
        <v>0</v>
      </c>
      <c r="BW341" s="14" cm="1">
        <f t="array" aca="1" ref="BW341" ca="1">INDEX(ElementMultiplier, AA341, BA341)*100/AY341</f>
        <v>1.5625</v>
      </c>
      <c r="BX341" s="18">
        <f t="shared" ca="1" si="196"/>
        <v>19</v>
      </c>
      <c r="BY341" s="18">
        <f t="shared" ca="1" si="197"/>
        <v>49.5</v>
      </c>
      <c r="BZ341" s="18">
        <f t="shared" ca="1" si="223"/>
        <v>84</v>
      </c>
      <c r="CA341" s="18">
        <f t="shared" ca="1" si="224"/>
        <v>110</v>
      </c>
      <c r="CB341" s="18">
        <f t="shared" ca="1" si="225"/>
        <v>80</v>
      </c>
      <c r="CC341" s="18">
        <f t="shared" ca="1" si="226"/>
        <v>100</v>
      </c>
      <c r="CD341" t="str">
        <f t="shared" ca="1" si="227"/>
        <v/>
      </c>
    </row>
    <row r="342" spans="8:82" x14ac:dyDescent="0.25">
      <c r="H342">
        <f t="shared" ca="1" si="199"/>
        <v>2</v>
      </c>
      <c r="I342" cm="1">
        <f t="array" aca="1" ref="I342" ca="1">IF(H342=H341, I341, INDEX(Parties[Player ID], H342))</f>
        <v>8</v>
      </c>
      <c r="J342" t="str" cm="1">
        <f t="array" aca="1" ref="J342" ca="1">IF(I342=I341,J341, INDEX(Monsters[Name], I342))</f>
        <v>EFUP Gnome (Extrodinary Fantasical Ultra Pretty Gnome)</v>
      </c>
      <c r="K342" cm="1">
        <f t="array" aca="1" ref="K342" ca="1">IF(AND($H342=$H341, CD341=""), AN341, INDEX(Monsters[Health], $I342))</f>
        <v>24</v>
      </c>
      <c r="L342" cm="1">
        <f t="array" aca="1" ref="L342" ca="1">IF(AND($H342=$H341, $CD341=""), AO341, INDEX(Monsters[Stamina], $I342))</f>
        <v>120</v>
      </c>
      <c r="M342" s="18" cm="1">
        <f t="array" aca="1" ref="M342" ca="1">IF(AND($H342=$H341, $CD341=""), AP341, INDEX(Monsters[Attack], $I342))</f>
        <v>80</v>
      </c>
      <c r="N342" s="18" cm="1">
        <f t="array" aca="1" ref="N342" ca="1">IF(AND($H342=$H341, $CD341=""), AQ341, INDEX(Monsters[Defense], $I342))</f>
        <v>95</v>
      </c>
      <c r="O342" s="18" cm="1">
        <f t="array" aca="1" ref="O342" ca="1">IF(AND($H342=$H341, $CD341=""), AR341, INDEX(Monsters[Luck], $I342))</f>
        <v>90</v>
      </c>
      <c r="P342" cm="1">
        <f t="array" aca="1" ref="P342" ca="1">IF(I342=I341, P341, MATCH(INDEX(Monsters[Element], I342), Elements, 0))</f>
        <v>2</v>
      </c>
      <c r="Q342" s="4" cm="1">
        <f t="array" aca="1" ref="Q342" ca="1">INDEX(Monsters[Chance to Use 2], I342)</f>
        <v>0.8</v>
      </c>
      <c r="R342" cm="1">
        <f t="array" aca="1" ref="R342" ca="1">INDEX(Monsters[Ability 1 ID], I342)</f>
        <v>14</v>
      </c>
      <c r="S342" cm="1">
        <f t="array" aca="1" ref="S342" ca="1">INDEX(Monsters[Ability 2 ID], I342)</f>
        <v>11</v>
      </c>
      <c r="T342" cm="1">
        <f t="array" aca="1" ref="T342" ca="1">INDEX(Abilities[Stamina Cost], R342)</f>
        <v>20</v>
      </c>
      <c r="U342" cm="1">
        <f t="array" aca="1" ref="U342" ca="1">INDEX(Abilities[Stamina Cost], S342)</f>
        <v>10</v>
      </c>
      <c r="V342">
        <f t="shared" ca="1" si="200"/>
        <v>2</v>
      </c>
      <c r="W342">
        <f t="shared" ca="1" si="201"/>
        <v>10</v>
      </c>
      <c r="X342">
        <f t="shared" ca="1" si="202"/>
        <v>20</v>
      </c>
      <c r="Y342">
        <f t="shared" ca="1" si="203"/>
        <v>2</v>
      </c>
      <c r="Z342">
        <f t="shared" ca="1" si="204"/>
        <v>11</v>
      </c>
      <c r="AA342" s="18" cm="1">
        <f t="array" aca="1" ref="AA342" ca="1">INDEX(Abilities[Element ID], $Z342)</f>
        <v>2</v>
      </c>
      <c r="AB342" s="18" cm="1">
        <f t="array" aca="1" ref="AB342" ca="1">INDEX(Abilities[Stamina Cost], $Z342)</f>
        <v>10</v>
      </c>
      <c r="AC342" s="18" cm="1">
        <f t="array" aca="1" ref="AC342" ca="1">INDEX(Abilities[Min Damage], $Z342)</f>
        <v>10</v>
      </c>
      <c r="AD342" s="18" cm="1">
        <f t="array" aca="1" ref="AD342" ca="1">INDEX(Abilities[Max Damage], $Z342)</f>
        <v>22</v>
      </c>
      <c r="AE342" s="14">
        <f t="shared" ca="1" si="205"/>
        <v>14.628022968530251</v>
      </c>
      <c r="AF342" t="str" cm="1">
        <f t="array" aca="1" ref="AF342" ca="1">INDEX(Abilities[Special Effect], Z342)</f>
        <v>Vampire</v>
      </c>
      <c r="AG342" t="b" cm="1">
        <f t="array" aca="1" ref="AG342" ca="1">RAND() &lt;INDEX(Abilities[Effect Chance], Z342)*O342/100</f>
        <v>1</v>
      </c>
      <c r="AH342" t="str">
        <f t="shared" ca="1" si="206"/>
        <v>Vampire</v>
      </c>
      <c r="AI342" s="14">
        <f t="shared" ca="1" si="207"/>
        <v>14.628022968530251</v>
      </c>
      <c r="AJ342" t="b">
        <f t="shared" ca="1" si="208"/>
        <v>0</v>
      </c>
      <c r="AK342" t="b">
        <f ca="1">AND(AJ342, H342=COUNTA(Parties[Player Party]))</f>
        <v>0</v>
      </c>
      <c r="AL342" s="14" cm="1">
        <f t="array" aca="1" ref="AL342" ca="1">INDEX(ElementMultiplier, BL342, P342)*100/N342</f>
        <v>2.1052631578947367</v>
      </c>
      <c r="AM342" s="14">
        <f t="shared" ca="1" si="195"/>
        <v>16</v>
      </c>
      <c r="AN342" s="18">
        <f t="shared" ca="1" si="198"/>
        <v>19.5</v>
      </c>
      <c r="AO342" s="18">
        <f t="shared" ca="1" si="209"/>
        <v>110</v>
      </c>
      <c r="AP342" s="18">
        <f t="shared" ca="1" si="210"/>
        <v>80</v>
      </c>
      <c r="AQ342" s="18">
        <f t="shared" ca="1" si="211"/>
        <v>95</v>
      </c>
      <c r="AR342" s="18">
        <f t="shared" ca="1" si="212"/>
        <v>90</v>
      </c>
      <c r="AS342">
        <f t="shared" ca="1" si="213"/>
        <v>3</v>
      </c>
      <c r="AT342" cm="1">
        <f t="array" aca="1" ref="AT342" ca="1">IF(AS342=AS341, AT341, INDEX(Parties[Opponent ID], AS342))</f>
        <v>11</v>
      </c>
      <c r="AU342" t="str" cm="1">
        <f t="array" aca="1" ref="AU342" ca="1">IF(AT342=AT341,AU341, INDEX(Monsters[Name], AT342))</f>
        <v>Gneaver</v>
      </c>
      <c r="AV342" cm="1">
        <f t="array" aca="1" ref="AV342" ca="1">IF(AND($AS342=$AS341, $CD341=""), BY341, INDEX(Monsters[Health], $AT342))</f>
        <v>49.5</v>
      </c>
      <c r="AW342" cm="1">
        <f t="array" aca="1" ref="AW342" ca="1">IF(AND($AS342=$AS341, $CD341=""), BZ341, INDEX(Monsters[Stamina], $AT342))</f>
        <v>84</v>
      </c>
      <c r="AX342" s="18" cm="1">
        <f t="array" aca="1" ref="AX342" ca="1">IF(AND($AS342=$AS341, $CD341=""), CA341, INDEX(Monsters[Attack], $AT342))</f>
        <v>110</v>
      </c>
      <c r="AY342" s="18" cm="1">
        <f t="array" aca="1" ref="AY342" ca="1">IF(AND($AS342=$AS341, $CD341=""), CB341, INDEX(Monsters[Defense], $AT342))</f>
        <v>80</v>
      </c>
      <c r="AZ342" s="18" cm="1">
        <f t="array" aca="1" ref="AZ342" ca="1">IF(AND($AS342=$AS341, $CD341=""), CC341, INDEX(Monsters[Luck], $AT342))</f>
        <v>100</v>
      </c>
      <c r="BA342" cm="1">
        <f t="array" aca="1" ref="BA342" ca="1">IF(AT342=AT341, BA341, MATCH(INDEX(Monsters[Element], AT342), Elements, 0))</f>
        <v>4</v>
      </c>
      <c r="BB342" s="4" cm="1">
        <f t="array" aca="1" ref="BB342" ca="1">INDEX(Monsters[Chance to Use 2], AT342)</f>
        <v>0.25</v>
      </c>
      <c r="BC342" cm="1">
        <f t="array" aca="1" ref="BC342" ca="1">INDEX(Monsters[Ability 1 ID], AT342)</f>
        <v>1</v>
      </c>
      <c r="BD342" cm="1">
        <f t="array" aca="1" ref="BD342" ca="1">INDEX(Monsters[Ability 2 ID], AT342)</f>
        <v>2</v>
      </c>
      <c r="BE342" cm="1">
        <f t="array" aca="1" ref="BE342" ca="1">INDEX(Abilities[Stamina Cost], BC342)</f>
        <v>5</v>
      </c>
      <c r="BF342" cm="1">
        <f t="array" aca="1" ref="BF342" ca="1">INDEX(Abilities[Stamina Cost], BD342)</f>
        <v>3</v>
      </c>
      <c r="BG342">
        <f t="shared" ca="1" si="214"/>
        <v>2</v>
      </c>
      <c r="BH342">
        <f t="shared" ca="1" si="215"/>
        <v>3</v>
      </c>
      <c r="BI342">
        <f t="shared" ca="1" si="216"/>
        <v>5</v>
      </c>
      <c r="BJ342">
        <f t="shared" ca="1" si="217"/>
        <v>1</v>
      </c>
      <c r="BK342">
        <f t="shared" ca="1" si="218"/>
        <v>1</v>
      </c>
      <c r="BL342" s="18" cm="1">
        <f t="array" aca="1" ref="BL342" ca="1">INDEX(Abilities[Element ID], $BK342)</f>
        <v>4</v>
      </c>
      <c r="BM342" s="18" cm="1">
        <f t="array" aca="1" ref="BM342" ca="1">INDEX(Abilities[Stamina Cost], $BK342)</f>
        <v>5</v>
      </c>
      <c r="BN342" s="18" cm="1">
        <f t="array" aca="1" ref="BN342" ca="1">INDEX(Abilities[Min Damage], $BK342)</f>
        <v>12</v>
      </c>
      <c r="BO342" s="18" cm="1">
        <f t="array" aca="1" ref="BO342" ca="1">INDEX(Abilities[Max Damage], $BK342)</f>
        <v>18</v>
      </c>
      <c r="BP342" s="14">
        <f t="shared" ca="1" si="219"/>
        <v>15.629642271281064</v>
      </c>
      <c r="BQ342" t="str" cm="1">
        <f t="array" aca="1" ref="BQ342" ca="1">INDEX(Abilities[Special Effect], BK342)</f>
        <v>Vampire</v>
      </c>
      <c r="BR342" t="b" cm="1">
        <f t="array" aca="1" ref="BR342" ca="1">RAND() &lt;INDEX(Abilities[Effect Chance], BK342)*AZ342/100</f>
        <v>1</v>
      </c>
      <c r="BS342" t="str">
        <f t="shared" ca="1" si="220"/>
        <v>Vampire</v>
      </c>
      <c r="BT342" s="14">
        <f t="shared" ca="1" si="221"/>
        <v>15.629642271281064</v>
      </c>
      <c r="BU342" t="b">
        <f t="shared" ca="1" si="222"/>
        <v>0</v>
      </c>
      <c r="BV342" t="b">
        <f ca="1">AND(BU342, AS342=COUNTA(Parties[Opponent Party]))</f>
        <v>0</v>
      </c>
      <c r="BW342" s="14" cm="1">
        <f t="array" aca="1" ref="BW342" ca="1">INDEX(ElementMultiplier, AA342, BA342)*100/AY342</f>
        <v>1.5625</v>
      </c>
      <c r="BX342" s="18">
        <f t="shared" ca="1" si="196"/>
        <v>23</v>
      </c>
      <c r="BY342" s="18">
        <f t="shared" ca="1" si="197"/>
        <v>34.5</v>
      </c>
      <c r="BZ342" s="18">
        <f t="shared" ca="1" si="223"/>
        <v>79</v>
      </c>
      <c r="CA342" s="18">
        <f t="shared" ca="1" si="224"/>
        <v>110</v>
      </c>
      <c r="CB342" s="18">
        <f t="shared" ca="1" si="225"/>
        <v>80</v>
      </c>
      <c r="CC342" s="18">
        <f t="shared" ca="1" si="226"/>
        <v>100</v>
      </c>
      <c r="CD342" t="str">
        <f t="shared" ca="1" si="227"/>
        <v/>
      </c>
    </row>
    <row r="343" spans="8:82" x14ac:dyDescent="0.25">
      <c r="H343">
        <f t="shared" ca="1" si="199"/>
        <v>2</v>
      </c>
      <c r="I343" cm="1">
        <f t="array" aca="1" ref="I343" ca="1">IF(H343=H342, I342, INDEX(Parties[Player ID], H343))</f>
        <v>8</v>
      </c>
      <c r="J343" t="str" cm="1">
        <f t="array" aca="1" ref="J343" ca="1">IF(I343=I342,J342, INDEX(Monsters[Name], I343))</f>
        <v>EFUP Gnome (Extrodinary Fantasical Ultra Pretty Gnome)</v>
      </c>
      <c r="K343" cm="1">
        <f t="array" aca="1" ref="K343" ca="1">IF(AND($H343=$H342, CD342=""), AN342, INDEX(Monsters[Health], $I343))</f>
        <v>19.5</v>
      </c>
      <c r="L343" cm="1">
        <f t="array" aca="1" ref="L343" ca="1">IF(AND($H343=$H342, $CD342=""), AO342, INDEX(Monsters[Stamina], $I343))</f>
        <v>110</v>
      </c>
      <c r="M343" s="18" cm="1">
        <f t="array" aca="1" ref="M343" ca="1">IF(AND($H343=$H342, $CD342=""), AP342, INDEX(Monsters[Attack], $I343))</f>
        <v>80</v>
      </c>
      <c r="N343" s="18" cm="1">
        <f t="array" aca="1" ref="N343" ca="1">IF(AND($H343=$H342, $CD342=""), AQ342, INDEX(Monsters[Defense], $I343))</f>
        <v>95</v>
      </c>
      <c r="O343" s="18" cm="1">
        <f t="array" aca="1" ref="O343" ca="1">IF(AND($H343=$H342, $CD342=""), AR342, INDEX(Monsters[Luck], $I343))</f>
        <v>90</v>
      </c>
      <c r="P343" cm="1">
        <f t="array" aca="1" ref="P343" ca="1">IF(I343=I342, P342, MATCH(INDEX(Monsters[Element], I343), Elements, 0))</f>
        <v>2</v>
      </c>
      <c r="Q343" s="4" cm="1">
        <f t="array" aca="1" ref="Q343" ca="1">INDEX(Monsters[Chance to Use 2], I343)</f>
        <v>0.8</v>
      </c>
      <c r="R343" cm="1">
        <f t="array" aca="1" ref="R343" ca="1">INDEX(Monsters[Ability 1 ID], I343)</f>
        <v>14</v>
      </c>
      <c r="S343" cm="1">
        <f t="array" aca="1" ref="S343" ca="1">INDEX(Monsters[Ability 2 ID], I343)</f>
        <v>11</v>
      </c>
      <c r="T343" cm="1">
        <f t="array" aca="1" ref="T343" ca="1">INDEX(Abilities[Stamina Cost], R343)</f>
        <v>20</v>
      </c>
      <c r="U343" cm="1">
        <f t="array" aca="1" ref="U343" ca="1">INDEX(Abilities[Stamina Cost], S343)</f>
        <v>10</v>
      </c>
      <c r="V343">
        <f t="shared" ca="1" si="200"/>
        <v>2</v>
      </c>
      <c r="W343">
        <f t="shared" ca="1" si="201"/>
        <v>10</v>
      </c>
      <c r="X343">
        <f t="shared" ca="1" si="202"/>
        <v>20</v>
      </c>
      <c r="Y343">
        <f t="shared" ca="1" si="203"/>
        <v>1</v>
      </c>
      <c r="Z343">
        <f t="shared" ca="1" si="204"/>
        <v>14</v>
      </c>
      <c r="AA343" s="18" cm="1">
        <f t="array" aca="1" ref="AA343" ca="1">INDEX(Abilities[Element ID], $Z343)</f>
        <v>2</v>
      </c>
      <c r="AB343" s="18" cm="1">
        <f t="array" aca="1" ref="AB343" ca="1">INDEX(Abilities[Stamina Cost], $Z343)</f>
        <v>20</v>
      </c>
      <c r="AC343" s="18" cm="1">
        <f t="array" aca="1" ref="AC343" ca="1">INDEX(Abilities[Min Damage], $Z343)</f>
        <v>10</v>
      </c>
      <c r="AD343" s="18" cm="1">
        <f t="array" aca="1" ref="AD343" ca="1">INDEX(Abilities[Max Damage], $Z343)</f>
        <v>25</v>
      </c>
      <c r="AE343" s="14">
        <f t="shared" ca="1" si="205"/>
        <v>16.227722016628729</v>
      </c>
      <c r="AF343" t="str" cm="1">
        <f t="array" aca="1" ref="AF343" ca="1">INDEX(Abilities[Special Effect], Z343)</f>
        <v>Fortify</v>
      </c>
      <c r="AG343" t="b" cm="1">
        <f t="array" aca="1" ref="AG343" ca="1">RAND() &lt;INDEX(Abilities[Effect Chance], Z343)*O343/100</f>
        <v>1</v>
      </c>
      <c r="AH343" t="str">
        <f t="shared" ca="1" si="206"/>
        <v>Fortify</v>
      </c>
      <c r="AI343" s="14">
        <f t="shared" ca="1" si="207"/>
        <v>16.227722016628729</v>
      </c>
      <c r="AJ343" t="b">
        <f t="shared" ca="1" si="208"/>
        <v>0</v>
      </c>
      <c r="AK343" t="b">
        <f ca="1">AND(AJ343, H343=COUNTA(Parties[Player Party]))</f>
        <v>0</v>
      </c>
      <c r="AL343" s="14" cm="1">
        <f t="array" aca="1" ref="AL343" ca="1">INDEX(ElementMultiplier, BL343, P343)*100/N343</f>
        <v>2.1052631578947367</v>
      </c>
      <c r="AM343" s="14">
        <f t="shared" ca="1" si="195"/>
        <v>15</v>
      </c>
      <c r="AN343" s="18">
        <f t="shared" ca="1" si="198"/>
        <v>4.5</v>
      </c>
      <c r="AO343" s="18">
        <f t="shared" ca="1" si="209"/>
        <v>90</v>
      </c>
      <c r="AP343" s="18">
        <f t="shared" ca="1" si="210"/>
        <v>80</v>
      </c>
      <c r="AQ343" s="18">
        <f t="shared" ca="1" si="211"/>
        <v>105</v>
      </c>
      <c r="AR343" s="18">
        <f t="shared" ca="1" si="212"/>
        <v>90</v>
      </c>
      <c r="AS343">
        <f t="shared" ca="1" si="213"/>
        <v>3</v>
      </c>
      <c r="AT343" cm="1">
        <f t="array" aca="1" ref="AT343" ca="1">IF(AS343=AS342, AT342, INDEX(Parties[Opponent ID], AS343))</f>
        <v>11</v>
      </c>
      <c r="AU343" t="str" cm="1">
        <f t="array" aca="1" ref="AU343" ca="1">IF(AT343=AT342,AU342, INDEX(Monsters[Name], AT343))</f>
        <v>Gneaver</v>
      </c>
      <c r="AV343" cm="1">
        <f t="array" aca="1" ref="AV343" ca="1">IF(AND($AS343=$AS342, $CD342=""), BY342, INDEX(Monsters[Health], $AT343))</f>
        <v>34.5</v>
      </c>
      <c r="AW343" cm="1">
        <f t="array" aca="1" ref="AW343" ca="1">IF(AND($AS343=$AS342, $CD342=""), BZ342, INDEX(Monsters[Stamina], $AT343))</f>
        <v>79</v>
      </c>
      <c r="AX343" s="18" cm="1">
        <f t="array" aca="1" ref="AX343" ca="1">IF(AND($AS343=$AS342, $CD342=""), CA342, INDEX(Monsters[Attack], $AT343))</f>
        <v>110</v>
      </c>
      <c r="AY343" s="18" cm="1">
        <f t="array" aca="1" ref="AY343" ca="1">IF(AND($AS343=$AS342, $CD342=""), CB342, INDEX(Monsters[Defense], $AT343))</f>
        <v>80</v>
      </c>
      <c r="AZ343" s="18" cm="1">
        <f t="array" aca="1" ref="AZ343" ca="1">IF(AND($AS343=$AS342, $CD342=""), CC342, INDEX(Monsters[Luck], $AT343))</f>
        <v>100</v>
      </c>
      <c r="BA343" cm="1">
        <f t="array" aca="1" ref="BA343" ca="1">IF(AT343=AT342, BA342, MATCH(INDEX(Monsters[Element], AT343), Elements, 0))</f>
        <v>4</v>
      </c>
      <c r="BB343" s="4" cm="1">
        <f t="array" aca="1" ref="BB343" ca="1">INDEX(Monsters[Chance to Use 2], AT343)</f>
        <v>0.25</v>
      </c>
      <c r="BC343" cm="1">
        <f t="array" aca="1" ref="BC343" ca="1">INDEX(Monsters[Ability 1 ID], AT343)</f>
        <v>1</v>
      </c>
      <c r="BD343" cm="1">
        <f t="array" aca="1" ref="BD343" ca="1">INDEX(Monsters[Ability 2 ID], AT343)</f>
        <v>2</v>
      </c>
      <c r="BE343" cm="1">
        <f t="array" aca="1" ref="BE343" ca="1">INDEX(Abilities[Stamina Cost], BC343)</f>
        <v>5</v>
      </c>
      <c r="BF343" cm="1">
        <f t="array" aca="1" ref="BF343" ca="1">INDEX(Abilities[Stamina Cost], BD343)</f>
        <v>3</v>
      </c>
      <c r="BG343">
        <f t="shared" ca="1" si="214"/>
        <v>2</v>
      </c>
      <c r="BH343">
        <f t="shared" ca="1" si="215"/>
        <v>3</v>
      </c>
      <c r="BI343">
        <f t="shared" ca="1" si="216"/>
        <v>5</v>
      </c>
      <c r="BJ343">
        <f t="shared" ca="1" si="217"/>
        <v>1</v>
      </c>
      <c r="BK343">
        <f t="shared" ca="1" si="218"/>
        <v>1</v>
      </c>
      <c r="BL343" s="18" cm="1">
        <f t="array" aca="1" ref="BL343" ca="1">INDEX(Abilities[Element ID], $BK343)</f>
        <v>4</v>
      </c>
      <c r="BM343" s="18" cm="1">
        <f t="array" aca="1" ref="BM343" ca="1">INDEX(Abilities[Stamina Cost], $BK343)</f>
        <v>5</v>
      </c>
      <c r="BN343" s="18" cm="1">
        <f t="array" aca="1" ref="BN343" ca="1">INDEX(Abilities[Min Damage], $BK343)</f>
        <v>12</v>
      </c>
      <c r="BO343" s="18" cm="1">
        <f t="array" aca="1" ref="BO343" ca="1">INDEX(Abilities[Max Damage], $BK343)</f>
        <v>18</v>
      </c>
      <c r="BP343" s="14">
        <f t="shared" ca="1" si="219"/>
        <v>14.574640736752119</v>
      </c>
      <c r="BQ343" t="str" cm="1">
        <f t="array" aca="1" ref="BQ343" ca="1">INDEX(Abilities[Special Effect], BK343)</f>
        <v>Vampire</v>
      </c>
      <c r="BR343" t="b" cm="1">
        <f t="array" aca="1" ref="BR343" ca="1">RAND() &lt;INDEX(Abilities[Effect Chance], BK343)*AZ343/100</f>
        <v>1</v>
      </c>
      <c r="BS343" t="str">
        <f t="shared" ca="1" si="220"/>
        <v>Vampire</v>
      </c>
      <c r="BT343" s="14">
        <f t="shared" ca="1" si="221"/>
        <v>14.574640736752119</v>
      </c>
      <c r="BU343" t="b">
        <f t="shared" ca="1" si="222"/>
        <v>0</v>
      </c>
      <c r="BV343" t="b">
        <f ca="1">AND(BU343, AS343=COUNTA(Parties[Opponent Party]))</f>
        <v>0</v>
      </c>
      <c r="BW343" s="14" cm="1">
        <f t="array" aca="1" ref="BW343" ca="1">INDEX(ElementMultiplier, AA343, BA343)*100/AY343</f>
        <v>1.5625</v>
      </c>
      <c r="BX343" s="18">
        <f t="shared" ca="1" si="196"/>
        <v>25</v>
      </c>
      <c r="BY343" s="18">
        <f t="shared" ca="1" si="197"/>
        <v>17</v>
      </c>
      <c r="BZ343" s="18">
        <f t="shared" ca="1" si="223"/>
        <v>74</v>
      </c>
      <c r="CA343" s="18">
        <f t="shared" ca="1" si="224"/>
        <v>110</v>
      </c>
      <c r="CB343" s="18">
        <f t="shared" ca="1" si="225"/>
        <v>80</v>
      </c>
      <c r="CC343" s="18">
        <f t="shared" ca="1" si="226"/>
        <v>100</v>
      </c>
      <c r="CD343" t="str">
        <f t="shared" ca="1" si="227"/>
        <v/>
      </c>
    </row>
    <row r="344" spans="8:82" x14ac:dyDescent="0.25">
      <c r="H344">
        <f t="shared" ca="1" si="199"/>
        <v>2</v>
      </c>
      <c r="I344" cm="1">
        <f t="array" aca="1" ref="I344" ca="1">IF(H344=H343, I343, INDEX(Parties[Player ID], H344))</f>
        <v>8</v>
      </c>
      <c r="J344" t="str" cm="1">
        <f t="array" aca="1" ref="J344" ca="1">IF(I344=I343,J343, INDEX(Monsters[Name], I344))</f>
        <v>EFUP Gnome (Extrodinary Fantasical Ultra Pretty Gnome)</v>
      </c>
      <c r="K344" cm="1">
        <f t="array" aca="1" ref="K344" ca="1">IF(AND($H344=$H343, CD343=""), AN343, INDEX(Monsters[Health], $I344))</f>
        <v>4.5</v>
      </c>
      <c r="L344" cm="1">
        <f t="array" aca="1" ref="L344" ca="1">IF(AND($H344=$H343, $CD343=""), AO343, INDEX(Monsters[Stamina], $I344))</f>
        <v>90</v>
      </c>
      <c r="M344" s="18" cm="1">
        <f t="array" aca="1" ref="M344" ca="1">IF(AND($H344=$H343, $CD343=""), AP343, INDEX(Monsters[Attack], $I344))</f>
        <v>80</v>
      </c>
      <c r="N344" s="18" cm="1">
        <f t="array" aca="1" ref="N344" ca="1">IF(AND($H344=$H343, $CD343=""), AQ343, INDEX(Monsters[Defense], $I344))</f>
        <v>105</v>
      </c>
      <c r="O344" s="18" cm="1">
        <f t="array" aca="1" ref="O344" ca="1">IF(AND($H344=$H343, $CD343=""), AR343, INDEX(Monsters[Luck], $I344))</f>
        <v>90</v>
      </c>
      <c r="P344" cm="1">
        <f t="array" aca="1" ref="P344" ca="1">IF(I344=I343, P343, MATCH(INDEX(Monsters[Element], I344), Elements, 0))</f>
        <v>2</v>
      </c>
      <c r="Q344" s="4" cm="1">
        <f t="array" aca="1" ref="Q344" ca="1">INDEX(Monsters[Chance to Use 2], I344)</f>
        <v>0.8</v>
      </c>
      <c r="R344" cm="1">
        <f t="array" aca="1" ref="R344" ca="1">INDEX(Monsters[Ability 1 ID], I344)</f>
        <v>14</v>
      </c>
      <c r="S344" cm="1">
        <f t="array" aca="1" ref="S344" ca="1">INDEX(Monsters[Ability 2 ID], I344)</f>
        <v>11</v>
      </c>
      <c r="T344" cm="1">
        <f t="array" aca="1" ref="T344" ca="1">INDEX(Abilities[Stamina Cost], R344)</f>
        <v>20</v>
      </c>
      <c r="U344" cm="1">
        <f t="array" aca="1" ref="U344" ca="1">INDEX(Abilities[Stamina Cost], S344)</f>
        <v>10</v>
      </c>
      <c r="V344">
        <f t="shared" ca="1" si="200"/>
        <v>2</v>
      </c>
      <c r="W344">
        <f t="shared" ca="1" si="201"/>
        <v>10</v>
      </c>
      <c r="X344">
        <f t="shared" ca="1" si="202"/>
        <v>20</v>
      </c>
      <c r="Y344">
        <f t="shared" ca="1" si="203"/>
        <v>2</v>
      </c>
      <c r="Z344">
        <f t="shared" ca="1" si="204"/>
        <v>11</v>
      </c>
      <c r="AA344" s="18" cm="1">
        <f t="array" aca="1" ref="AA344" ca="1">INDEX(Abilities[Element ID], $Z344)</f>
        <v>2</v>
      </c>
      <c r="AB344" s="18" cm="1">
        <f t="array" aca="1" ref="AB344" ca="1">INDEX(Abilities[Stamina Cost], $Z344)</f>
        <v>10</v>
      </c>
      <c r="AC344" s="18" cm="1">
        <f t="array" aca="1" ref="AC344" ca="1">INDEX(Abilities[Min Damage], $Z344)</f>
        <v>10</v>
      </c>
      <c r="AD344" s="18" cm="1">
        <f t="array" aca="1" ref="AD344" ca="1">INDEX(Abilities[Max Damage], $Z344)</f>
        <v>22</v>
      </c>
      <c r="AE344" s="14">
        <f t="shared" ca="1" si="205"/>
        <v>10.588226197032302</v>
      </c>
      <c r="AF344" t="str" cm="1">
        <f t="array" aca="1" ref="AF344" ca="1">INDEX(Abilities[Special Effect], Z344)</f>
        <v>Vampire</v>
      </c>
      <c r="AG344" t="b" cm="1">
        <f t="array" aca="1" ref="AG344" ca="1">RAND() &lt;INDEX(Abilities[Effect Chance], Z344)*O344/100</f>
        <v>1</v>
      </c>
      <c r="AH344" t="str">
        <f t="shared" ca="1" si="206"/>
        <v>Vampire</v>
      </c>
      <c r="AI344" s="14">
        <f t="shared" ca="1" si="207"/>
        <v>10.588226197032302</v>
      </c>
      <c r="AJ344" t="b">
        <f t="shared" ca="1" si="208"/>
        <v>0</v>
      </c>
      <c r="AK344" t="b">
        <f ca="1">AND(AJ344, H344=COUNTA(Parties[Player Party]))</f>
        <v>0</v>
      </c>
      <c r="AL344" s="14" cm="1">
        <f t="array" aca="1" ref="AL344" ca="1">INDEX(ElementMultiplier, BL344, P344)*100/N344</f>
        <v>0.95238095238095233</v>
      </c>
      <c r="AM344" s="14">
        <f t="shared" ca="1" si="195"/>
        <v>10</v>
      </c>
      <c r="AN344" s="18">
        <f t="shared" ca="1" si="198"/>
        <v>3</v>
      </c>
      <c r="AO344" s="18">
        <f t="shared" ca="1" si="209"/>
        <v>80</v>
      </c>
      <c r="AP344" s="18">
        <f t="shared" ca="1" si="210"/>
        <v>80</v>
      </c>
      <c r="AQ344" s="18">
        <f t="shared" ca="1" si="211"/>
        <v>105</v>
      </c>
      <c r="AR344" s="18">
        <f t="shared" ca="1" si="212"/>
        <v>90</v>
      </c>
      <c r="AS344">
        <f t="shared" ca="1" si="213"/>
        <v>3</v>
      </c>
      <c r="AT344" cm="1">
        <f t="array" aca="1" ref="AT344" ca="1">IF(AS344=AS343, AT343, INDEX(Parties[Opponent ID], AS344))</f>
        <v>11</v>
      </c>
      <c r="AU344" t="str" cm="1">
        <f t="array" aca="1" ref="AU344" ca="1">IF(AT344=AT343,AU343, INDEX(Monsters[Name], AT344))</f>
        <v>Gneaver</v>
      </c>
      <c r="AV344" cm="1">
        <f t="array" aca="1" ref="AV344" ca="1">IF(AND($AS344=$AS343, $CD343=""), BY343, INDEX(Monsters[Health], $AT344))</f>
        <v>17</v>
      </c>
      <c r="AW344" cm="1">
        <f t="array" aca="1" ref="AW344" ca="1">IF(AND($AS344=$AS343, $CD343=""), BZ343, INDEX(Monsters[Stamina], $AT344))</f>
        <v>74</v>
      </c>
      <c r="AX344" s="18" cm="1">
        <f t="array" aca="1" ref="AX344" ca="1">IF(AND($AS344=$AS343, $CD343=""), CA343, INDEX(Monsters[Attack], $AT344))</f>
        <v>110</v>
      </c>
      <c r="AY344" s="18" cm="1">
        <f t="array" aca="1" ref="AY344" ca="1">IF(AND($AS344=$AS343, $CD343=""), CB343, INDEX(Monsters[Defense], $AT344))</f>
        <v>80</v>
      </c>
      <c r="AZ344" s="18" cm="1">
        <f t="array" aca="1" ref="AZ344" ca="1">IF(AND($AS344=$AS343, $CD343=""), CC343, INDEX(Monsters[Luck], $AT344))</f>
        <v>100</v>
      </c>
      <c r="BA344" cm="1">
        <f t="array" aca="1" ref="BA344" ca="1">IF(AT344=AT343, BA343, MATCH(INDEX(Monsters[Element], AT344), Elements, 0))</f>
        <v>4</v>
      </c>
      <c r="BB344" s="4" cm="1">
        <f t="array" aca="1" ref="BB344" ca="1">INDEX(Monsters[Chance to Use 2], AT344)</f>
        <v>0.25</v>
      </c>
      <c r="BC344" cm="1">
        <f t="array" aca="1" ref="BC344" ca="1">INDEX(Monsters[Ability 1 ID], AT344)</f>
        <v>1</v>
      </c>
      <c r="BD344" cm="1">
        <f t="array" aca="1" ref="BD344" ca="1">INDEX(Monsters[Ability 2 ID], AT344)</f>
        <v>2</v>
      </c>
      <c r="BE344" cm="1">
        <f t="array" aca="1" ref="BE344" ca="1">INDEX(Abilities[Stamina Cost], BC344)</f>
        <v>5</v>
      </c>
      <c r="BF344" cm="1">
        <f t="array" aca="1" ref="BF344" ca="1">INDEX(Abilities[Stamina Cost], BD344)</f>
        <v>3</v>
      </c>
      <c r="BG344">
        <f t="shared" ca="1" si="214"/>
        <v>2</v>
      </c>
      <c r="BH344">
        <f t="shared" ca="1" si="215"/>
        <v>3</v>
      </c>
      <c r="BI344">
        <f t="shared" ca="1" si="216"/>
        <v>5</v>
      </c>
      <c r="BJ344">
        <f t="shared" ca="1" si="217"/>
        <v>2</v>
      </c>
      <c r="BK344">
        <f t="shared" ca="1" si="218"/>
        <v>2</v>
      </c>
      <c r="BL344" s="18" cm="1">
        <f t="array" aca="1" ref="BL344" ca="1">INDEX(Abilities[Element ID], $BK344)</f>
        <v>1</v>
      </c>
      <c r="BM344" s="18" cm="1">
        <f t="array" aca="1" ref="BM344" ca="1">INDEX(Abilities[Stamina Cost], $BK344)</f>
        <v>3</v>
      </c>
      <c r="BN344" s="18" cm="1">
        <f t="array" aca="1" ref="BN344" ca="1">INDEX(Abilities[Min Damage], $BK344)</f>
        <v>8</v>
      </c>
      <c r="BO344" s="18" cm="1">
        <f t="array" aca="1" ref="BO344" ca="1">INDEX(Abilities[Max Damage], $BK344)</f>
        <v>13</v>
      </c>
      <c r="BP344" s="14">
        <f t="shared" ca="1" si="219"/>
        <v>10.426426438569537</v>
      </c>
      <c r="BQ344" t="str" cm="1">
        <f t="array" aca="1" ref="BQ344" ca="1">INDEX(Abilities[Special Effect], BK344)</f>
        <v>Sunder</v>
      </c>
      <c r="BR344" t="b" cm="1">
        <f t="array" aca="1" ref="BR344" ca="1">RAND() &lt;INDEX(Abilities[Effect Chance], BK344)*AZ344/100</f>
        <v>0</v>
      </c>
      <c r="BS344" t="str">
        <f t="shared" ca="1" si="220"/>
        <v/>
      </c>
      <c r="BT344" s="14">
        <f t="shared" ca="1" si="221"/>
        <v>10.426426438569537</v>
      </c>
      <c r="BU344" t="b">
        <f t="shared" ca="1" si="222"/>
        <v>1</v>
      </c>
      <c r="BV344" t="b">
        <f ca="1">AND(BU344, AS344=COUNTA(Parties[Opponent Party]))</f>
        <v>1</v>
      </c>
      <c r="BW344" s="14" cm="1">
        <f t="array" aca="1" ref="BW344" ca="1">INDEX(ElementMultiplier, AA344, BA344)*100/AY344</f>
        <v>1.5625</v>
      </c>
      <c r="BX344" s="18">
        <f t="shared" ca="1" si="196"/>
        <v>17</v>
      </c>
      <c r="BY344" s="18">
        <f t="shared" ca="1" si="197"/>
        <v>0</v>
      </c>
      <c r="BZ344" s="18">
        <f t="shared" ca="1" si="223"/>
        <v>71</v>
      </c>
      <c r="CA344" s="18">
        <f t="shared" ca="1" si="224"/>
        <v>110</v>
      </c>
      <c r="CB344" s="18">
        <f t="shared" ca="1" si="225"/>
        <v>80</v>
      </c>
      <c r="CC344" s="18">
        <f t="shared" ca="1" si="226"/>
        <v>100</v>
      </c>
      <c r="CD344" t="str">
        <f t="shared" ca="1" si="227"/>
        <v>Player</v>
      </c>
    </row>
    <row r="345" spans="8:82" x14ac:dyDescent="0.25">
      <c r="H345">
        <f t="shared" ca="1" si="199"/>
        <v>1</v>
      </c>
      <c r="I345" cm="1">
        <f t="array" aca="1" ref="I345" ca="1">IF(H345=H344, I344, INDEX(Parties[Player ID], H345))</f>
        <v>5</v>
      </c>
      <c r="J345" t="str" cm="1">
        <f t="array" aca="1" ref="J345" ca="1">IF(I345=I344,J344, INDEX(Monsters[Name], I345))</f>
        <v>Gunome</v>
      </c>
      <c r="K345" cm="1">
        <f t="array" aca="1" ref="K345" ca="1">IF(AND($H345=$H344, CD344=""), AN344, INDEX(Monsters[Health], $I345))</f>
        <v>55</v>
      </c>
      <c r="L345" cm="1">
        <f t="array" aca="1" ref="L345" ca="1">IF(AND($H345=$H344, $CD344=""), AO344, INDEX(Monsters[Stamina], $I345))</f>
        <v>110</v>
      </c>
      <c r="M345" s="18" cm="1">
        <f t="array" aca="1" ref="M345" ca="1">IF(AND($H345=$H344, $CD344=""), AP344, INDEX(Monsters[Attack], $I345))</f>
        <v>165</v>
      </c>
      <c r="N345" s="18" cm="1">
        <f t="array" aca="1" ref="N345" ca="1">IF(AND($H345=$H344, $CD344=""), AQ344, INDEX(Monsters[Defense], $I345))</f>
        <v>125</v>
      </c>
      <c r="O345" s="18" cm="1">
        <f t="array" aca="1" ref="O345" ca="1">IF(AND($H345=$H344, $CD344=""), AR344, INDEX(Monsters[Luck], $I345))</f>
        <v>110</v>
      </c>
      <c r="P345" cm="1">
        <f t="array" aca="1" ref="P345" ca="1">IF(I345=I344, P344, MATCH(INDEX(Monsters[Element], I345), Elements, 0))</f>
        <v>5</v>
      </c>
      <c r="Q345" s="4" cm="1">
        <f t="array" aca="1" ref="Q345" ca="1">INDEX(Monsters[Chance to Use 2], I345)</f>
        <v>0.4</v>
      </c>
      <c r="R345" cm="1">
        <f t="array" aca="1" ref="R345" ca="1">INDEX(Monsters[Ability 1 ID], I345)</f>
        <v>9</v>
      </c>
      <c r="S345" cm="1">
        <f t="array" aca="1" ref="S345" ca="1">INDEX(Monsters[Ability 2 ID], I345)</f>
        <v>10</v>
      </c>
      <c r="T345" cm="1">
        <f t="array" aca="1" ref="T345" ca="1">INDEX(Abilities[Stamina Cost], R345)</f>
        <v>5</v>
      </c>
      <c r="U345" cm="1">
        <f t="array" aca="1" ref="U345" ca="1">INDEX(Abilities[Stamina Cost], S345)</f>
        <v>12</v>
      </c>
      <c r="V345">
        <f t="shared" ca="1" si="200"/>
        <v>1</v>
      </c>
      <c r="W345">
        <f t="shared" ca="1" si="201"/>
        <v>5</v>
      </c>
      <c r="X345">
        <f t="shared" ca="1" si="202"/>
        <v>12</v>
      </c>
      <c r="Y345">
        <f t="shared" ca="1" si="203"/>
        <v>2</v>
      </c>
      <c r="Z345">
        <f t="shared" ca="1" si="204"/>
        <v>10</v>
      </c>
      <c r="AA345" s="18" cm="1">
        <f t="array" aca="1" ref="AA345" ca="1">INDEX(Abilities[Element ID], $Z345)</f>
        <v>5</v>
      </c>
      <c r="AB345" s="18" cm="1">
        <f t="array" aca="1" ref="AB345" ca="1">INDEX(Abilities[Stamina Cost], $Z345)</f>
        <v>12</v>
      </c>
      <c r="AC345" s="18" cm="1">
        <f t="array" aca="1" ref="AC345" ca="1">INDEX(Abilities[Min Damage], $Z345)</f>
        <v>4</v>
      </c>
      <c r="AD345" s="18" cm="1">
        <f t="array" aca="1" ref="AD345" ca="1">INDEX(Abilities[Max Damage], $Z345)</f>
        <v>10</v>
      </c>
      <c r="AE345" s="14">
        <f t="shared" ca="1" si="205"/>
        <v>8.949231933915355</v>
      </c>
      <c r="AF345" t="str" cm="1">
        <f t="array" aca="1" ref="AF345" ca="1">INDEX(Abilities[Special Effect], Z345)</f>
        <v>Focus</v>
      </c>
      <c r="AG345" t="b" cm="1">
        <f t="array" aca="1" ref="AG345" ca="1">RAND() &lt;INDEX(Abilities[Effect Chance], Z345)*O345/100</f>
        <v>1</v>
      </c>
      <c r="AH345" t="str">
        <f t="shared" ca="1" si="206"/>
        <v>Focus</v>
      </c>
      <c r="AI345" s="14">
        <f t="shared" ca="1" si="207"/>
        <v>8.949231933915355</v>
      </c>
      <c r="AJ345" t="b">
        <f t="shared" ca="1" si="208"/>
        <v>0</v>
      </c>
      <c r="AK345" t="b">
        <f ca="1">AND(AJ345, H345=COUNTA(Parties[Player Party]))</f>
        <v>0</v>
      </c>
      <c r="AL345" s="14" cm="1">
        <f t="array" aca="1" ref="AL345" ca="1">INDEX(ElementMultiplier, BL345, P345)*100/N345</f>
        <v>1</v>
      </c>
      <c r="AM345" s="14">
        <f t="shared" ca="1" si="195"/>
        <v>4</v>
      </c>
      <c r="AN345" s="18">
        <f t="shared" ca="1" si="198"/>
        <v>51</v>
      </c>
      <c r="AO345" s="18">
        <f t="shared" ca="1" si="209"/>
        <v>98</v>
      </c>
      <c r="AP345" s="18">
        <f t="shared" ca="1" si="210"/>
        <v>182</v>
      </c>
      <c r="AQ345" s="18">
        <f t="shared" ca="1" si="211"/>
        <v>125</v>
      </c>
      <c r="AR345" s="18">
        <f t="shared" ca="1" si="212"/>
        <v>110</v>
      </c>
      <c r="AS345">
        <f t="shared" ca="1" si="213"/>
        <v>1</v>
      </c>
      <c r="AT345" cm="1">
        <f t="array" aca="1" ref="AT345" ca="1">IF(AS345=AS344, AT344, INDEX(Parties[Opponent ID], AS345))</f>
        <v>12</v>
      </c>
      <c r="AU345" t="str" cm="1">
        <f t="array" aca="1" ref="AU345" ca="1">IF(AT345=AT344,AU344, INDEX(Monsters[Name], AT345))</f>
        <v>Gmooose</v>
      </c>
      <c r="AV345" cm="1">
        <f t="array" aca="1" ref="AV345" ca="1">IF(AND($AS345=$AS344, $CD344=""), BY344, INDEX(Monsters[Health], $AT345))</f>
        <v>185</v>
      </c>
      <c r="AW345" cm="1">
        <f t="array" aca="1" ref="AW345" ca="1">IF(AND($AS345=$AS344, $CD344=""), BZ344, INDEX(Monsters[Stamina], $AT345))</f>
        <v>135</v>
      </c>
      <c r="AX345" s="18" cm="1">
        <f t="array" aca="1" ref="AX345" ca="1">IF(AND($AS345=$AS344, $CD344=""), CA344, INDEX(Monsters[Attack], $AT345))</f>
        <v>70</v>
      </c>
      <c r="AY345" s="18" cm="1">
        <f t="array" aca="1" ref="AY345" ca="1">IF(AND($AS345=$AS344, $CD344=""), CB344, INDEX(Monsters[Defense], $AT345))</f>
        <v>115</v>
      </c>
      <c r="AZ345" s="18" cm="1">
        <f t="array" aca="1" ref="AZ345" ca="1">IF(AND($AS345=$AS344, $CD344=""), CC344, INDEX(Monsters[Luck], $AT345))</f>
        <v>100</v>
      </c>
      <c r="BA345" cm="1">
        <f t="array" aca="1" ref="BA345" ca="1">IF(AT345=AT344, BA344, MATCH(INDEX(Monsters[Element], AT345), Elements, 0))</f>
        <v>4</v>
      </c>
      <c r="BB345" s="4" cm="1">
        <f t="array" aca="1" ref="BB345" ca="1">INDEX(Monsters[Chance to Use 2], AT345)</f>
        <v>0.19999999999999996</v>
      </c>
      <c r="BC345" cm="1">
        <f t="array" aca="1" ref="BC345" ca="1">INDEX(Monsters[Ability 1 ID], AT345)</f>
        <v>3</v>
      </c>
      <c r="BD345" cm="1">
        <f t="array" aca="1" ref="BD345" ca="1">INDEX(Monsters[Ability 2 ID], AT345)</f>
        <v>2</v>
      </c>
      <c r="BE345" cm="1">
        <f t="array" aca="1" ref="BE345" ca="1">INDEX(Abilities[Stamina Cost], BC345)</f>
        <v>3</v>
      </c>
      <c r="BF345" cm="1">
        <f t="array" aca="1" ref="BF345" ca="1">INDEX(Abilities[Stamina Cost], BD345)</f>
        <v>3</v>
      </c>
      <c r="BG345">
        <f t="shared" ca="1" si="214"/>
        <v>1</v>
      </c>
      <c r="BH345">
        <f t="shared" ca="1" si="215"/>
        <v>3</v>
      </c>
      <c r="BI345">
        <f t="shared" ca="1" si="216"/>
        <v>3</v>
      </c>
      <c r="BJ345">
        <f t="shared" ca="1" si="217"/>
        <v>1</v>
      </c>
      <c r="BK345">
        <f t="shared" ca="1" si="218"/>
        <v>3</v>
      </c>
      <c r="BL345" s="18" cm="1">
        <f t="array" aca="1" ref="BL345" ca="1">INDEX(Abilities[Element ID], $BK345)</f>
        <v>4</v>
      </c>
      <c r="BM345" s="18" cm="1">
        <f t="array" aca="1" ref="BM345" ca="1">INDEX(Abilities[Stamina Cost], $BK345)</f>
        <v>3</v>
      </c>
      <c r="BN345" s="18" cm="1">
        <f t="array" aca="1" ref="BN345" ca="1">INDEX(Abilities[Min Damage], $BK345)</f>
        <v>4</v>
      </c>
      <c r="BO345" s="18" cm="1">
        <f t="array" aca="1" ref="BO345" ca="1">INDEX(Abilities[Max Damage], $BK345)</f>
        <v>8</v>
      </c>
      <c r="BP345" s="14">
        <f t="shared" ca="1" si="219"/>
        <v>4.4157992466327833</v>
      </c>
      <c r="BQ345" t="str" cm="1">
        <f t="array" aca="1" ref="BQ345" ca="1">INDEX(Abilities[Special Effect], BK345)</f>
        <v>Fortify</v>
      </c>
      <c r="BR345" t="b" cm="1">
        <f t="array" aca="1" ref="BR345" ca="1">RAND() &lt;INDEX(Abilities[Effect Chance], BK345)*AZ345/100</f>
        <v>1</v>
      </c>
      <c r="BS345" t="str">
        <f t="shared" ca="1" si="220"/>
        <v>Fortify</v>
      </c>
      <c r="BT345" s="14">
        <f t="shared" ca="1" si="221"/>
        <v>4.4157992466327833</v>
      </c>
      <c r="BU345" t="b">
        <f t="shared" ca="1" si="222"/>
        <v>0</v>
      </c>
      <c r="BV345" t="b">
        <f ca="1">AND(BU345, AS345=COUNTA(Parties[Opponent Party]))</f>
        <v>0</v>
      </c>
      <c r="BW345" s="14" cm="1">
        <f t="array" aca="1" ref="BW345" ca="1">INDEX(ElementMultiplier, AA345, BA345)*100/AY345</f>
        <v>1.3043478260869565</v>
      </c>
      <c r="BX345" s="18">
        <f t="shared" ca="1" si="196"/>
        <v>12</v>
      </c>
      <c r="BY345" s="18">
        <f t="shared" ca="1" si="197"/>
        <v>173</v>
      </c>
      <c r="BZ345" s="18">
        <f t="shared" ca="1" si="223"/>
        <v>132</v>
      </c>
      <c r="CA345" s="18">
        <f t="shared" ca="1" si="224"/>
        <v>70</v>
      </c>
      <c r="CB345" s="18">
        <f t="shared" ca="1" si="225"/>
        <v>127</v>
      </c>
      <c r="CC345" s="18">
        <f t="shared" ca="1" si="226"/>
        <v>100</v>
      </c>
      <c r="CD345" t="str">
        <f t="shared" ca="1" si="227"/>
        <v/>
      </c>
    </row>
    <row r="346" spans="8:82" x14ac:dyDescent="0.25">
      <c r="H346">
        <f t="shared" ca="1" si="199"/>
        <v>1</v>
      </c>
      <c r="I346" cm="1">
        <f t="array" aca="1" ref="I346" ca="1">IF(H346=H345, I345, INDEX(Parties[Player ID], H346))</f>
        <v>5</v>
      </c>
      <c r="J346" t="str" cm="1">
        <f t="array" aca="1" ref="J346" ca="1">IF(I346=I345,J345, INDEX(Monsters[Name], I346))</f>
        <v>Gunome</v>
      </c>
      <c r="K346" cm="1">
        <f t="array" aca="1" ref="K346" ca="1">IF(AND($H346=$H345, CD345=""), AN345, INDEX(Monsters[Health], $I346))</f>
        <v>51</v>
      </c>
      <c r="L346" cm="1">
        <f t="array" aca="1" ref="L346" ca="1">IF(AND($H346=$H345, $CD345=""), AO345, INDEX(Monsters[Stamina], $I346))</f>
        <v>98</v>
      </c>
      <c r="M346" s="18" cm="1">
        <f t="array" aca="1" ref="M346" ca="1">IF(AND($H346=$H345, $CD345=""), AP345, INDEX(Monsters[Attack], $I346))</f>
        <v>182</v>
      </c>
      <c r="N346" s="18" cm="1">
        <f t="array" aca="1" ref="N346" ca="1">IF(AND($H346=$H345, $CD345=""), AQ345, INDEX(Monsters[Defense], $I346))</f>
        <v>125</v>
      </c>
      <c r="O346" s="18" cm="1">
        <f t="array" aca="1" ref="O346" ca="1">IF(AND($H346=$H345, $CD345=""), AR345, INDEX(Monsters[Luck], $I346))</f>
        <v>110</v>
      </c>
      <c r="P346" cm="1">
        <f t="array" aca="1" ref="P346" ca="1">IF(I346=I345, P345, MATCH(INDEX(Monsters[Element], I346), Elements, 0))</f>
        <v>5</v>
      </c>
      <c r="Q346" s="4" cm="1">
        <f t="array" aca="1" ref="Q346" ca="1">INDEX(Monsters[Chance to Use 2], I346)</f>
        <v>0.4</v>
      </c>
      <c r="R346" cm="1">
        <f t="array" aca="1" ref="R346" ca="1">INDEX(Monsters[Ability 1 ID], I346)</f>
        <v>9</v>
      </c>
      <c r="S346" cm="1">
        <f t="array" aca="1" ref="S346" ca="1">INDEX(Monsters[Ability 2 ID], I346)</f>
        <v>10</v>
      </c>
      <c r="T346" cm="1">
        <f t="array" aca="1" ref="T346" ca="1">INDEX(Abilities[Stamina Cost], R346)</f>
        <v>5</v>
      </c>
      <c r="U346" cm="1">
        <f t="array" aca="1" ref="U346" ca="1">INDEX(Abilities[Stamina Cost], S346)</f>
        <v>12</v>
      </c>
      <c r="V346">
        <f t="shared" ca="1" si="200"/>
        <v>1</v>
      </c>
      <c r="W346">
        <f t="shared" ca="1" si="201"/>
        <v>5</v>
      </c>
      <c r="X346">
        <f t="shared" ca="1" si="202"/>
        <v>12</v>
      </c>
      <c r="Y346">
        <f t="shared" ca="1" si="203"/>
        <v>1</v>
      </c>
      <c r="Z346">
        <f t="shared" ca="1" si="204"/>
        <v>9</v>
      </c>
      <c r="AA346" s="18" cm="1">
        <f t="array" aca="1" ref="AA346" ca="1">INDEX(Abilities[Element ID], $Z346)</f>
        <v>5</v>
      </c>
      <c r="AB346" s="18" cm="1">
        <f t="array" aca="1" ref="AB346" ca="1">INDEX(Abilities[Stamina Cost], $Z346)</f>
        <v>5</v>
      </c>
      <c r="AC346" s="18" cm="1">
        <f t="array" aca="1" ref="AC346" ca="1">INDEX(Abilities[Min Damage], $Z346)</f>
        <v>11</v>
      </c>
      <c r="AD346" s="18" cm="1">
        <f t="array" aca="1" ref="AD346" ca="1">INDEX(Abilities[Max Damage], $Z346)</f>
        <v>16</v>
      </c>
      <c r="AE346" s="14">
        <f t="shared" ca="1" si="205"/>
        <v>24.377019035522018</v>
      </c>
      <c r="AF346" t="str" cm="1">
        <f t="array" aca="1" ref="AF346" ca="1">INDEX(Abilities[Special Effect], Z346)</f>
        <v>Vampire</v>
      </c>
      <c r="AG346" t="b" cm="1">
        <f t="array" aca="1" ref="AG346" ca="1">RAND() &lt;INDEX(Abilities[Effect Chance], Z346)*O346/100</f>
        <v>0</v>
      </c>
      <c r="AH346" t="str">
        <f t="shared" ca="1" si="206"/>
        <v/>
      </c>
      <c r="AI346" s="14">
        <f t="shared" ca="1" si="207"/>
        <v>24.377019035522018</v>
      </c>
      <c r="AJ346" t="b">
        <f t="shared" ca="1" si="208"/>
        <v>0</v>
      </c>
      <c r="AK346" t="b">
        <f ca="1">AND(AJ346, H346=COUNTA(Parties[Player Party]))</f>
        <v>0</v>
      </c>
      <c r="AL346" s="14" cm="1">
        <f t="array" aca="1" ref="AL346" ca="1">INDEX(ElementMultiplier, BL346, P346)*100/N346</f>
        <v>1</v>
      </c>
      <c r="AM346" s="14">
        <f t="shared" ca="1" si="195"/>
        <v>4</v>
      </c>
      <c r="AN346" s="18">
        <f t="shared" ca="1" si="198"/>
        <v>47</v>
      </c>
      <c r="AO346" s="18">
        <f t="shared" ca="1" si="209"/>
        <v>93</v>
      </c>
      <c r="AP346" s="18">
        <f t="shared" ca="1" si="210"/>
        <v>182</v>
      </c>
      <c r="AQ346" s="18">
        <f t="shared" ca="1" si="211"/>
        <v>125</v>
      </c>
      <c r="AR346" s="18">
        <f t="shared" ca="1" si="212"/>
        <v>110</v>
      </c>
      <c r="AS346">
        <f t="shared" ca="1" si="213"/>
        <v>1</v>
      </c>
      <c r="AT346" cm="1">
        <f t="array" aca="1" ref="AT346" ca="1">IF(AS346=AS345, AT345, INDEX(Parties[Opponent ID], AS346))</f>
        <v>12</v>
      </c>
      <c r="AU346" t="str" cm="1">
        <f t="array" aca="1" ref="AU346" ca="1">IF(AT346=AT345,AU345, INDEX(Monsters[Name], AT346))</f>
        <v>Gmooose</v>
      </c>
      <c r="AV346" cm="1">
        <f t="array" aca="1" ref="AV346" ca="1">IF(AND($AS346=$AS345, $CD345=""), BY345, INDEX(Monsters[Health], $AT346))</f>
        <v>173</v>
      </c>
      <c r="AW346" cm="1">
        <f t="array" aca="1" ref="AW346" ca="1">IF(AND($AS346=$AS345, $CD345=""), BZ345, INDEX(Monsters[Stamina], $AT346))</f>
        <v>132</v>
      </c>
      <c r="AX346" s="18" cm="1">
        <f t="array" aca="1" ref="AX346" ca="1">IF(AND($AS346=$AS345, $CD345=""), CA345, INDEX(Monsters[Attack], $AT346))</f>
        <v>70</v>
      </c>
      <c r="AY346" s="18" cm="1">
        <f t="array" aca="1" ref="AY346" ca="1">IF(AND($AS346=$AS345, $CD345=""), CB345, INDEX(Monsters[Defense], $AT346))</f>
        <v>127</v>
      </c>
      <c r="AZ346" s="18" cm="1">
        <f t="array" aca="1" ref="AZ346" ca="1">IF(AND($AS346=$AS345, $CD345=""), CC345, INDEX(Monsters[Luck], $AT346))</f>
        <v>100</v>
      </c>
      <c r="BA346" cm="1">
        <f t="array" aca="1" ref="BA346" ca="1">IF(AT346=AT345, BA345, MATCH(INDEX(Monsters[Element], AT346), Elements, 0))</f>
        <v>4</v>
      </c>
      <c r="BB346" s="4" cm="1">
        <f t="array" aca="1" ref="BB346" ca="1">INDEX(Monsters[Chance to Use 2], AT346)</f>
        <v>0.19999999999999996</v>
      </c>
      <c r="BC346" cm="1">
        <f t="array" aca="1" ref="BC346" ca="1">INDEX(Monsters[Ability 1 ID], AT346)</f>
        <v>3</v>
      </c>
      <c r="BD346" cm="1">
        <f t="array" aca="1" ref="BD346" ca="1">INDEX(Monsters[Ability 2 ID], AT346)</f>
        <v>2</v>
      </c>
      <c r="BE346" cm="1">
        <f t="array" aca="1" ref="BE346" ca="1">INDEX(Abilities[Stamina Cost], BC346)</f>
        <v>3</v>
      </c>
      <c r="BF346" cm="1">
        <f t="array" aca="1" ref="BF346" ca="1">INDEX(Abilities[Stamina Cost], BD346)</f>
        <v>3</v>
      </c>
      <c r="BG346">
        <f t="shared" ca="1" si="214"/>
        <v>1</v>
      </c>
      <c r="BH346">
        <f t="shared" ca="1" si="215"/>
        <v>3</v>
      </c>
      <c r="BI346">
        <f t="shared" ca="1" si="216"/>
        <v>3</v>
      </c>
      <c r="BJ346">
        <f t="shared" ca="1" si="217"/>
        <v>1</v>
      </c>
      <c r="BK346">
        <f t="shared" ca="1" si="218"/>
        <v>3</v>
      </c>
      <c r="BL346" s="18" cm="1">
        <f t="array" aca="1" ref="BL346" ca="1">INDEX(Abilities[Element ID], $BK346)</f>
        <v>4</v>
      </c>
      <c r="BM346" s="18" cm="1">
        <f t="array" aca="1" ref="BM346" ca="1">INDEX(Abilities[Stamina Cost], $BK346)</f>
        <v>3</v>
      </c>
      <c r="BN346" s="18" cm="1">
        <f t="array" aca="1" ref="BN346" ca="1">INDEX(Abilities[Min Damage], $BK346)</f>
        <v>4</v>
      </c>
      <c r="BO346" s="18" cm="1">
        <f t="array" aca="1" ref="BO346" ca="1">INDEX(Abilities[Max Damage], $BK346)</f>
        <v>8</v>
      </c>
      <c r="BP346" s="14">
        <f t="shared" ca="1" si="219"/>
        <v>4.4891068968748904</v>
      </c>
      <c r="BQ346" t="str" cm="1">
        <f t="array" aca="1" ref="BQ346" ca="1">INDEX(Abilities[Special Effect], BK346)</f>
        <v>Fortify</v>
      </c>
      <c r="BR346" t="b" cm="1">
        <f t="array" aca="1" ref="BR346" ca="1">RAND() &lt;INDEX(Abilities[Effect Chance], BK346)*AZ346/100</f>
        <v>1</v>
      </c>
      <c r="BS346" t="str">
        <f t="shared" ca="1" si="220"/>
        <v>Fortify</v>
      </c>
      <c r="BT346" s="14">
        <f t="shared" ca="1" si="221"/>
        <v>4.4891068968748904</v>
      </c>
      <c r="BU346" t="b">
        <f t="shared" ca="1" si="222"/>
        <v>0</v>
      </c>
      <c r="BV346" t="b">
        <f ca="1">AND(BU346, AS346=COUNTA(Parties[Opponent Party]))</f>
        <v>0</v>
      </c>
      <c r="BW346" s="14" cm="1">
        <f t="array" aca="1" ref="BW346" ca="1">INDEX(ElementMultiplier, AA346, BA346)*100/AY346</f>
        <v>1.1811023622047243</v>
      </c>
      <c r="BX346" s="18">
        <f t="shared" ca="1" si="196"/>
        <v>29</v>
      </c>
      <c r="BY346" s="18">
        <f t="shared" ca="1" si="197"/>
        <v>144</v>
      </c>
      <c r="BZ346" s="18">
        <f t="shared" ca="1" si="223"/>
        <v>129</v>
      </c>
      <c r="CA346" s="18">
        <f t="shared" ca="1" si="224"/>
        <v>70</v>
      </c>
      <c r="CB346" s="18">
        <f t="shared" ca="1" si="225"/>
        <v>140</v>
      </c>
      <c r="CC346" s="18">
        <f t="shared" ca="1" si="226"/>
        <v>100</v>
      </c>
      <c r="CD346" t="str">
        <f t="shared" ca="1" si="227"/>
        <v/>
      </c>
    </row>
    <row r="347" spans="8:82" x14ac:dyDescent="0.25">
      <c r="H347">
        <f t="shared" ca="1" si="199"/>
        <v>1</v>
      </c>
      <c r="I347" cm="1">
        <f t="array" aca="1" ref="I347" ca="1">IF(H347=H346, I346, INDEX(Parties[Player ID], H347))</f>
        <v>5</v>
      </c>
      <c r="J347" t="str" cm="1">
        <f t="array" aca="1" ref="J347" ca="1">IF(I347=I346,J346, INDEX(Monsters[Name], I347))</f>
        <v>Gunome</v>
      </c>
      <c r="K347" cm="1">
        <f t="array" aca="1" ref="K347" ca="1">IF(AND($H347=$H346, CD346=""), AN346, INDEX(Monsters[Health], $I347))</f>
        <v>47</v>
      </c>
      <c r="L347" cm="1">
        <f t="array" aca="1" ref="L347" ca="1">IF(AND($H347=$H346, $CD346=""), AO346, INDEX(Monsters[Stamina], $I347))</f>
        <v>93</v>
      </c>
      <c r="M347" s="18" cm="1">
        <f t="array" aca="1" ref="M347" ca="1">IF(AND($H347=$H346, $CD346=""), AP346, INDEX(Monsters[Attack], $I347))</f>
        <v>182</v>
      </c>
      <c r="N347" s="18" cm="1">
        <f t="array" aca="1" ref="N347" ca="1">IF(AND($H347=$H346, $CD346=""), AQ346, INDEX(Monsters[Defense], $I347))</f>
        <v>125</v>
      </c>
      <c r="O347" s="18" cm="1">
        <f t="array" aca="1" ref="O347" ca="1">IF(AND($H347=$H346, $CD346=""), AR346, INDEX(Monsters[Luck], $I347))</f>
        <v>110</v>
      </c>
      <c r="P347" cm="1">
        <f t="array" aca="1" ref="P347" ca="1">IF(I347=I346, P346, MATCH(INDEX(Monsters[Element], I347), Elements, 0))</f>
        <v>5</v>
      </c>
      <c r="Q347" s="4" cm="1">
        <f t="array" aca="1" ref="Q347" ca="1">INDEX(Monsters[Chance to Use 2], I347)</f>
        <v>0.4</v>
      </c>
      <c r="R347" cm="1">
        <f t="array" aca="1" ref="R347" ca="1">INDEX(Monsters[Ability 1 ID], I347)</f>
        <v>9</v>
      </c>
      <c r="S347" cm="1">
        <f t="array" aca="1" ref="S347" ca="1">INDEX(Monsters[Ability 2 ID], I347)</f>
        <v>10</v>
      </c>
      <c r="T347" cm="1">
        <f t="array" aca="1" ref="T347" ca="1">INDEX(Abilities[Stamina Cost], R347)</f>
        <v>5</v>
      </c>
      <c r="U347" cm="1">
        <f t="array" aca="1" ref="U347" ca="1">INDEX(Abilities[Stamina Cost], S347)</f>
        <v>12</v>
      </c>
      <c r="V347">
        <f t="shared" ca="1" si="200"/>
        <v>1</v>
      </c>
      <c r="W347">
        <f t="shared" ca="1" si="201"/>
        <v>5</v>
      </c>
      <c r="X347">
        <f t="shared" ca="1" si="202"/>
        <v>12</v>
      </c>
      <c r="Y347">
        <f t="shared" ca="1" si="203"/>
        <v>1</v>
      </c>
      <c r="Z347">
        <f t="shared" ca="1" si="204"/>
        <v>9</v>
      </c>
      <c r="AA347" s="18" cm="1">
        <f t="array" aca="1" ref="AA347" ca="1">INDEX(Abilities[Element ID], $Z347)</f>
        <v>5</v>
      </c>
      <c r="AB347" s="18" cm="1">
        <f t="array" aca="1" ref="AB347" ca="1">INDEX(Abilities[Stamina Cost], $Z347)</f>
        <v>5</v>
      </c>
      <c r="AC347" s="18" cm="1">
        <f t="array" aca="1" ref="AC347" ca="1">INDEX(Abilities[Min Damage], $Z347)</f>
        <v>11</v>
      </c>
      <c r="AD347" s="18" cm="1">
        <f t="array" aca="1" ref="AD347" ca="1">INDEX(Abilities[Max Damage], $Z347)</f>
        <v>16</v>
      </c>
      <c r="AE347" s="14">
        <f t="shared" ca="1" si="205"/>
        <v>24.035113828393619</v>
      </c>
      <c r="AF347" t="str" cm="1">
        <f t="array" aca="1" ref="AF347" ca="1">INDEX(Abilities[Special Effect], Z347)</f>
        <v>Vampire</v>
      </c>
      <c r="AG347" t="b" cm="1">
        <f t="array" aca="1" ref="AG347" ca="1">RAND() &lt;INDEX(Abilities[Effect Chance], Z347)*O347/100</f>
        <v>1</v>
      </c>
      <c r="AH347" t="str">
        <f t="shared" ca="1" si="206"/>
        <v>Vampire</v>
      </c>
      <c r="AI347" s="14">
        <f t="shared" ca="1" si="207"/>
        <v>24.035113828393619</v>
      </c>
      <c r="AJ347" t="b">
        <f t="shared" ca="1" si="208"/>
        <v>0</v>
      </c>
      <c r="AK347" t="b">
        <f ca="1">AND(AJ347, H347=COUNTA(Parties[Player Party]))</f>
        <v>0</v>
      </c>
      <c r="AL347" s="14" cm="1">
        <f t="array" aca="1" ref="AL347" ca="1">INDEX(ElementMultiplier, BL347, P347)*100/N347</f>
        <v>1</v>
      </c>
      <c r="AM347" s="14">
        <f t="shared" ca="1" si="195"/>
        <v>5</v>
      </c>
      <c r="AN347" s="18">
        <f t="shared" ca="1" si="198"/>
        <v>55</v>
      </c>
      <c r="AO347" s="18">
        <f t="shared" ca="1" si="209"/>
        <v>88</v>
      </c>
      <c r="AP347" s="18">
        <f t="shared" ca="1" si="210"/>
        <v>182</v>
      </c>
      <c r="AQ347" s="18">
        <f t="shared" ca="1" si="211"/>
        <v>125</v>
      </c>
      <c r="AR347" s="18">
        <f t="shared" ca="1" si="212"/>
        <v>110</v>
      </c>
      <c r="AS347">
        <f t="shared" ca="1" si="213"/>
        <v>1</v>
      </c>
      <c r="AT347" cm="1">
        <f t="array" aca="1" ref="AT347" ca="1">IF(AS347=AS346, AT346, INDEX(Parties[Opponent ID], AS347))</f>
        <v>12</v>
      </c>
      <c r="AU347" t="str" cm="1">
        <f t="array" aca="1" ref="AU347" ca="1">IF(AT347=AT346,AU346, INDEX(Monsters[Name], AT347))</f>
        <v>Gmooose</v>
      </c>
      <c r="AV347" cm="1">
        <f t="array" aca="1" ref="AV347" ca="1">IF(AND($AS347=$AS346, $CD346=""), BY346, INDEX(Monsters[Health], $AT347))</f>
        <v>144</v>
      </c>
      <c r="AW347" cm="1">
        <f t="array" aca="1" ref="AW347" ca="1">IF(AND($AS347=$AS346, $CD346=""), BZ346, INDEX(Monsters[Stamina], $AT347))</f>
        <v>129</v>
      </c>
      <c r="AX347" s="18" cm="1">
        <f t="array" aca="1" ref="AX347" ca="1">IF(AND($AS347=$AS346, $CD346=""), CA346, INDEX(Monsters[Attack], $AT347))</f>
        <v>70</v>
      </c>
      <c r="AY347" s="18" cm="1">
        <f t="array" aca="1" ref="AY347" ca="1">IF(AND($AS347=$AS346, $CD346=""), CB346, INDEX(Monsters[Defense], $AT347))</f>
        <v>140</v>
      </c>
      <c r="AZ347" s="18" cm="1">
        <f t="array" aca="1" ref="AZ347" ca="1">IF(AND($AS347=$AS346, $CD346=""), CC346, INDEX(Monsters[Luck], $AT347))</f>
        <v>100</v>
      </c>
      <c r="BA347" cm="1">
        <f t="array" aca="1" ref="BA347" ca="1">IF(AT347=AT346, BA346, MATCH(INDEX(Monsters[Element], AT347), Elements, 0))</f>
        <v>4</v>
      </c>
      <c r="BB347" s="4" cm="1">
        <f t="array" aca="1" ref="BB347" ca="1">INDEX(Monsters[Chance to Use 2], AT347)</f>
        <v>0.19999999999999996</v>
      </c>
      <c r="BC347" cm="1">
        <f t="array" aca="1" ref="BC347" ca="1">INDEX(Monsters[Ability 1 ID], AT347)</f>
        <v>3</v>
      </c>
      <c r="BD347" cm="1">
        <f t="array" aca="1" ref="BD347" ca="1">INDEX(Monsters[Ability 2 ID], AT347)</f>
        <v>2</v>
      </c>
      <c r="BE347" cm="1">
        <f t="array" aca="1" ref="BE347" ca="1">INDEX(Abilities[Stamina Cost], BC347)</f>
        <v>3</v>
      </c>
      <c r="BF347" cm="1">
        <f t="array" aca="1" ref="BF347" ca="1">INDEX(Abilities[Stamina Cost], BD347)</f>
        <v>3</v>
      </c>
      <c r="BG347">
        <f t="shared" ca="1" si="214"/>
        <v>1</v>
      </c>
      <c r="BH347">
        <f t="shared" ca="1" si="215"/>
        <v>3</v>
      </c>
      <c r="BI347">
        <f t="shared" ca="1" si="216"/>
        <v>3</v>
      </c>
      <c r="BJ347">
        <f t="shared" ca="1" si="217"/>
        <v>1</v>
      </c>
      <c r="BK347">
        <f t="shared" ca="1" si="218"/>
        <v>3</v>
      </c>
      <c r="BL347" s="18" cm="1">
        <f t="array" aca="1" ref="BL347" ca="1">INDEX(Abilities[Element ID], $BK347)</f>
        <v>4</v>
      </c>
      <c r="BM347" s="18" cm="1">
        <f t="array" aca="1" ref="BM347" ca="1">INDEX(Abilities[Stamina Cost], $BK347)</f>
        <v>3</v>
      </c>
      <c r="BN347" s="18" cm="1">
        <f t="array" aca="1" ref="BN347" ca="1">INDEX(Abilities[Min Damage], $BK347)</f>
        <v>4</v>
      </c>
      <c r="BO347" s="18" cm="1">
        <f t="array" aca="1" ref="BO347" ca="1">INDEX(Abilities[Max Damage], $BK347)</f>
        <v>8</v>
      </c>
      <c r="BP347" s="14">
        <f t="shared" ca="1" si="219"/>
        <v>5.1878525327747242</v>
      </c>
      <c r="BQ347" t="str" cm="1">
        <f t="array" aca="1" ref="BQ347" ca="1">INDEX(Abilities[Special Effect], BK347)</f>
        <v>Fortify</v>
      </c>
      <c r="BR347" t="b" cm="1">
        <f t="array" aca="1" ref="BR347" ca="1">RAND() &lt;INDEX(Abilities[Effect Chance], BK347)*AZ347/100</f>
        <v>1</v>
      </c>
      <c r="BS347" t="str">
        <f t="shared" ca="1" si="220"/>
        <v>Fortify</v>
      </c>
      <c r="BT347" s="14">
        <f t="shared" ca="1" si="221"/>
        <v>5.1878525327747242</v>
      </c>
      <c r="BU347" t="b">
        <f t="shared" ca="1" si="222"/>
        <v>0</v>
      </c>
      <c r="BV347" t="b">
        <f ca="1">AND(BU347, AS347=COUNTA(Parties[Opponent Party]))</f>
        <v>0</v>
      </c>
      <c r="BW347" s="14" cm="1">
        <f t="array" aca="1" ref="BW347" ca="1">INDEX(ElementMultiplier, AA347, BA347)*100/AY347</f>
        <v>1.0714285714285714</v>
      </c>
      <c r="BX347" s="18">
        <f t="shared" ca="1" si="196"/>
        <v>26</v>
      </c>
      <c r="BY347" s="18">
        <f t="shared" ca="1" si="197"/>
        <v>118</v>
      </c>
      <c r="BZ347" s="18">
        <f t="shared" ca="1" si="223"/>
        <v>126</v>
      </c>
      <c r="CA347" s="18">
        <f t="shared" ca="1" si="224"/>
        <v>70</v>
      </c>
      <c r="CB347" s="18">
        <f t="shared" ca="1" si="225"/>
        <v>154</v>
      </c>
      <c r="CC347" s="18">
        <f t="shared" ca="1" si="226"/>
        <v>100</v>
      </c>
      <c r="CD347" t="str">
        <f t="shared" ca="1" si="227"/>
        <v/>
      </c>
    </row>
    <row r="348" spans="8:82" x14ac:dyDescent="0.25">
      <c r="H348">
        <f t="shared" ca="1" si="199"/>
        <v>1</v>
      </c>
      <c r="I348" cm="1">
        <f t="array" aca="1" ref="I348" ca="1">IF(H348=H347, I347, INDEX(Parties[Player ID], H348))</f>
        <v>5</v>
      </c>
      <c r="J348" t="str" cm="1">
        <f t="array" aca="1" ref="J348" ca="1">IF(I348=I347,J347, INDEX(Monsters[Name], I348))</f>
        <v>Gunome</v>
      </c>
      <c r="K348" cm="1">
        <f t="array" aca="1" ref="K348" ca="1">IF(AND($H348=$H347, CD347=""), AN347, INDEX(Monsters[Health], $I348))</f>
        <v>55</v>
      </c>
      <c r="L348" cm="1">
        <f t="array" aca="1" ref="L348" ca="1">IF(AND($H348=$H347, $CD347=""), AO347, INDEX(Monsters[Stamina], $I348))</f>
        <v>88</v>
      </c>
      <c r="M348" s="18" cm="1">
        <f t="array" aca="1" ref="M348" ca="1">IF(AND($H348=$H347, $CD347=""), AP347, INDEX(Monsters[Attack], $I348))</f>
        <v>182</v>
      </c>
      <c r="N348" s="18" cm="1">
        <f t="array" aca="1" ref="N348" ca="1">IF(AND($H348=$H347, $CD347=""), AQ347, INDEX(Monsters[Defense], $I348))</f>
        <v>125</v>
      </c>
      <c r="O348" s="18" cm="1">
        <f t="array" aca="1" ref="O348" ca="1">IF(AND($H348=$H347, $CD347=""), AR347, INDEX(Monsters[Luck], $I348))</f>
        <v>110</v>
      </c>
      <c r="P348" cm="1">
        <f t="array" aca="1" ref="P348" ca="1">IF(I348=I347, P347, MATCH(INDEX(Monsters[Element], I348), Elements, 0))</f>
        <v>5</v>
      </c>
      <c r="Q348" s="4" cm="1">
        <f t="array" aca="1" ref="Q348" ca="1">INDEX(Monsters[Chance to Use 2], I348)</f>
        <v>0.4</v>
      </c>
      <c r="R348" cm="1">
        <f t="array" aca="1" ref="R348" ca="1">INDEX(Monsters[Ability 1 ID], I348)</f>
        <v>9</v>
      </c>
      <c r="S348" cm="1">
        <f t="array" aca="1" ref="S348" ca="1">INDEX(Monsters[Ability 2 ID], I348)</f>
        <v>10</v>
      </c>
      <c r="T348" cm="1">
        <f t="array" aca="1" ref="T348" ca="1">INDEX(Abilities[Stamina Cost], R348)</f>
        <v>5</v>
      </c>
      <c r="U348" cm="1">
        <f t="array" aca="1" ref="U348" ca="1">INDEX(Abilities[Stamina Cost], S348)</f>
        <v>12</v>
      </c>
      <c r="V348">
        <f t="shared" ca="1" si="200"/>
        <v>1</v>
      </c>
      <c r="W348">
        <f t="shared" ca="1" si="201"/>
        <v>5</v>
      </c>
      <c r="X348">
        <f t="shared" ca="1" si="202"/>
        <v>12</v>
      </c>
      <c r="Y348">
        <f t="shared" ca="1" si="203"/>
        <v>1</v>
      </c>
      <c r="Z348">
        <f t="shared" ca="1" si="204"/>
        <v>9</v>
      </c>
      <c r="AA348" s="18" cm="1">
        <f t="array" aca="1" ref="AA348" ca="1">INDEX(Abilities[Element ID], $Z348)</f>
        <v>5</v>
      </c>
      <c r="AB348" s="18" cm="1">
        <f t="array" aca="1" ref="AB348" ca="1">INDEX(Abilities[Stamina Cost], $Z348)</f>
        <v>5</v>
      </c>
      <c r="AC348" s="18" cm="1">
        <f t="array" aca="1" ref="AC348" ca="1">INDEX(Abilities[Min Damage], $Z348)</f>
        <v>11</v>
      </c>
      <c r="AD348" s="18" cm="1">
        <f t="array" aca="1" ref="AD348" ca="1">INDEX(Abilities[Max Damage], $Z348)</f>
        <v>16</v>
      </c>
      <c r="AE348" s="14">
        <f t="shared" ca="1" si="205"/>
        <v>22.450135401832892</v>
      </c>
      <c r="AF348" t="str" cm="1">
        <f t="array" aca="1" ref="AF348" ca="1">INDEX(Abilities[Special Effect], Z348)</f>
        <v>Vampire</v>
      </c>
      <c r="AG348" t="b" cm="1">
        <f t="array" aca="1" ref="AG348" ca="1">RAND() &lt;INDEX(Abilities[Effect Chance], Z348)*O348/100</f>
        <v>1</v>
      </c>
      <c r="AH348" t="str">
        <f t="shared" ca="1" si="206"/>
        <v>Vampire</v>
      </c>
      <c r="AI348" s="14">
        <f t="shared" ca="1" si="207"/>
        <v>22.450135401832892</v>
      </c>
      <c r="AJ348" t="b">
        <f t="shared" ca="1" si="208"/>
        <v>0</v>
      </c>
      <c r="AK348" t="b">
        <f ca="1">AND(AJ348, H348=COUNTA(Parties[Player Party]))</f>
        <v>0</v>
      </c>
      <c r="AL348" s="14" cm="1">
        <f t="array" aca="1" ref="AL348" ca="1">INDEX(ElementMultiplier, BL348, P348)*100/N348</f>
        <v>1</v>
      </c>
      <c r="AM348" s="14">
        <f t="shared" ca="1" si="195"/>
        <v>4</v>
      </c>
      <c r="AN348" s="18">
        <f t="shared" ca="1" si="198"/>
        <v>62</v>
      </c>
      <c r="AO348" s="18">
        <f t="shared" ca="1" si="209"/>
        <v>83</v>
      </c>
      <c r="AP348" s="18">
        <f t="shared" ca="1" si="210"/>
        <v>182</v>
      </c>
      <c r="AQ348" s="18">
        <f t="shared" ca="1" si="211"/>
        <v>125</v>
      </c>
      <c r="AR348" s="18">
        <f t="shared" ca="1" si="212"/>
        <v>110</v>
      </c>
      <c r="AS348">
        <f t="shared" ca="1" si="213"/>
        <v>1</v>
      </c>
      <c r="AT348" cm="1">
        <f t="array" aca="1" ref="AT348" ca="1">IF(AS348=AS347, AT347, INDEX(Parties[Opponent ID], AS348))</f>
        <v>12</v>
      </c>
      <c r="AU348" t="str" cm="1">
        <f t="array" aca="1" ref="AU348" ca="1">IF(AT348=AT347,AU347, INDEX(Monsters[Name], AT348))</f>
        <v>Gmooose</v>
      </c>
      <c r="AV348" cm="1">
        <f t="array" aca="1" ref="AV348" ca="1">IF(AND($AS348=$AS347, $CD347=""), BY347, INDEX(Monsters[Health], $AT348))</f>
        <v>118</v>
      </c>
      <c r="AW348" cm="1">
        <f t="array" aca="1" ref="AW348" ca="1">IF(AND($AS348=$AS347, $CD347=""), BZ347, INDEX(Monsters[Stamina], $AT348))</f>
        <v>126</v>
      </c>
      <c r="AX348" s="18" cm="1">
        <f t="array" aca="1" ref="AX348" ca="1">IF(AND($AS348=$AS347, $CD347=""), CA347, INDEX(Monsters[Attack], $AT348))</f>
        <v>70</v>
      </c>
      <c r="AY348" s="18" cm="1">
        <f t="array" aca="1" ref="AY348" ca="1">IF(AND($AS348=$AS347, $CD347=""), CB347, INDEX(Monsters[Defense], $AT348))</f>
        <v>154</v>
      </c>
      <c r="AZ348" s="18" cm="1">
        <f t="array" aca="1" ref="AZ348" ca="1">IF(AND($AS348=$AS347, $CD347=""), CC347, INDEX(Monsters[Luck], $AT348))</f>
        <v>100</v>
      </c>
      <c r="BA348" cm="1">
        <f t="array" aca="1" ref="BA348" ca="1">IF(AT348=AT347, BA347, MATCH(INDEX(Monsters[Element], AT348), Elements, 0))</f>
        <v>4</v>
      </c>
      <c r="BB348" s="4" cm="1">
        <f t="array" aca="1" ref="BB348" ca="1">INDEX(Monsters[Chance to Use 2], AT348)</f>
        <v>0.19999999999999996</v>
      </c>
      <c r="BC348" cm="1">
        <f t="array" aca="1" ref="BC348" ca="1">INDEX(Monsters[Ability 1 ID], AT348)</f>
        <v>3</v>
      </c>
      <c r="BD348" cm="1">
        <f t="array" aca="1" ref="BD348" ca="1">INDEX(Monsters[Ability 2 ID], AT348)</f>
        <v>2</v>
      </c>
      <c r="BE348" cm="1">
        <f t="array" aca="1" ref="BE348" ca="1">INDEX(Abilities[Stamina Cost], BC348)</f>
        <v>3</v>
      </c>
      <c r="BF348" cm="1">
        <f t="array" aca="1" ref="BF348" ca="1">INDEX(Abilities[Stamina Cost], BD348)</f>
        <v>3</v>
      </c>
      <c r="BG348">
        <f t="shared" ca="1" si="214"/>
        <v>1</v>
      </c>
      <c r="BH348">
        <f t="shared" ca="1" si="215"/>
        <v>3</v>
      </c>
      <c r="BI348">
        <f t="shared" ca="1" si="216"/>
        <v>3</v>
      </c>
      <c r="BJ348">
        <f t="shared" ca="1" si="217"/>
        <v>1</v>
      </c>
      <c r="BK348">
        <f t="shared" ca="1" si="218"/>
        <v>3</v>
      </c>
      <c r="BL348" s="18" cm="1">
        <f t="array" aca="1" ref="BL348" ca="1">INDEX(Abilities[Element ID], $BK348)</f>
        <v>4</v>
      </c>
      <c r="BM348" s="18" cm="1">
        <f t="array" aca="1" ref="BM348" ca="1">INDEX(Abilities[Stamina Cost], $BK348)</f>
        <v>3</v>
      </c>
      <c r="BN348" s="18" cm="1">
        <f t="array" aca="1" ref="BN348" ca="1">INDEX(Abilities[Min Damage], $BK348)</f>
        <v>4</v>
      </c>
      <c r="BO348" s="18" cm="1">
        <f t="array" aca="1" ref="BO348" ca="1">INDEX(Abilities[Max Damage], $BK348)</f>
        <v>8</v>
      </c>
      <c r="BP348" s="14">
        <f t="shared" ca="1" si="219"/>
        <v>4.4071960977013616</v>
      </c>
      <c r="BQ348" t="str" cm="1">
        <f t="array" aca="1" ref="BQ348" ca="1">INDEX(Abilities[Special Effect], BK348)</f>
        <v>Fortify</v>
      </c>
      <c r="BR348" t="b" cm="1">
        <f t="array" aca="1" ref="BR348" ca="1">RAND() &lt;INDEX(Abilities[Effect Chance], BK348)*AZ348/100</f>
        <v>1</v>
      </c>
      <c r="BS348" t="str">
        <f t="shared" ca="1" si="220"/>
        <v>Fortify</v>
      </c>
      <c r="BT348" s="14">
        <f t="shared" ca="1" si="221"/>
        <v>4.4071960977013616</v>
      </c>
      <c r="BU348" t="b">
        <f t="shared" ca="1" si="222"/>
        <v>0</v>
      </c>
      <c r="BV348" t="b">
        <f ca="1">AND(BU348, AS348=COUNTA(Parties[Opponent Party]))</f>
        <v>0</v>
      </c>
      <c r="BW348" s="14" cm="1">
        <f t="array" aca="1" ref="BW348" ca="1">INDEX(ElementMultiplier, AA348, BA348)*100/AY348</f>
        <v>0.97402597402597402</v>
      </c>
      <c r="BX348" s="18">
        <f t="shared" ca="1" si="196"/>
        <v>22</v>
      </c>
      <c r="BY348" s="18">
        <f t="shared" ca="1" si="197"/>
        <v>96</v>
      </c>
      <c r="BZ348" s="18">
        <f t="shared" ca="1" si="223"/>
        <v>123</v>
      </c>
      <c r="CA348" s="18">
        <f t="shared" ca="1" si="224"/>
        <v>70</v>
      </c>
      <c r="CB348" s="18">
        <f t="shared" ca="1" si="225"/>
        <v>169</v>
      </c>
      <c r="CC348" s="18">
        <f t="shared" ca="1" si="226"/>
        <v>100</v>
      </c>
      <c r="CD348" t="str">
        <f t="shared" ca="1" si="227"/>
        <v/>
      </c>
    </row>
    <row r="349" spans="8:82" x14ac:dyDescent="0.25">
      <c r="H349">
        <f t="shared" ca="1" si="199"/>
        <v>1</v>
      </c>
      <c r="I349" cm="1">
        <f t="array" aca="1" ref="I349" ca="1">IF(H349=H348, I348, INDEX(Parties[Player ID], H349))</f>
        <v>5</v>
      </c>
      <c r="J349" t="str" cm="1">
        <f t="array" aca="1" ref="J349" ca="1">IF(I349=I348,J348, INDEX(Monsters[Name], I349))</f>
        <v>Gunome</v>
      </c>
      <c r="K349" cm="1">
        <f t="array" aca="1" ref="K349" ca="1">IF(AND($H349=$H348, CD348=""), AN348, INDEX(Monsters[Health], $I349))</f>
        <v>62</v>
      </c>
      <c r="L349" cm="1">
        <f t="array" aca="1" ref="L349" ca="1">IF(AND($H349=$H348, $CD348=""), AO348, INDEX(Monsters[Stamina], $I349))</f>
        <v>83</v>
      </c>
      <c r="M349" s="18" cm="1">
        <f t="array" aca="1" ref="M349" ca="1">IF(AND($H349=$H348, $CD348=""), AP348, INDEX(Monsters[Attack], $I349))</f>
        <v>182</v>
      </c>
      <c r="N349" s="18" cm="1">
        <f t="array" aca="1" ref="N349" ca="1">IF(AND($H349=$H348, $CD348=""), AQ348, INDEX(Monsters[Defense], $I349))</f>
        <v>125</v>
      </c>
      <c r="O349" s="18" cm="1">
        <f t="array" aca="1" ref="O349" ca="1">IF(AND($H349=$H348, $CD348=""), AR348, INDEX(Monsters[Luck], $I349))</f>
        <v>110</v>
      </c>
      <c r="P349" cm="1">
        <f t="array" aca="1" ref="P349" ca="1">IF(I349=I348, P348, MATCH(INDEX(Monsters[Element], I349), Elements, 0))</f>
        <v>5</v>
      </c>
      <c r="Q349" s="4" cm="1">
        <f t="array" aca="1" ref="Q349" ca="1">INDEX(Monsters[Chance to Use 2], I349)</f>
        <v>0.4</v>
      </c>
      <c r="R349" cm="1">
        <f t="array" aca="1" ref="R349" ca="1">INDEX(Monsters[Ability 1 ID], I349)</f>
        <v>9</v>
      </c>
      <c r="S349" cm="1">
        <f t="array" aca="1" ref="S349" ca="1">INDEX(Monsters[Ability 2 ID], I349)</f>
        <v>10</v>
      </c>
      <c r="T349" cm="1">
        <f t="array" aca="1" ref="T349" ca="1">INDEX(Abilities[Stamina Cost], R349)</f>
        <v>5</v>
      </c>
      <c r="U349" cm="1">
        <f t="array" aca="1" ref="U349" ca="1">INDEX(Abilities[Stamina Cost], S349)</f>
        <v>12</v>
      </c>
      <c r="V349">
        <f t="shared" ca="1" si="200"/>
        <v>1</v>
      </c>
      <c r="W349">
        <f t="shared" ca="1" si="201"/>
        <v>5</v>
      </c>
      <c r="X349">
        <f t="shared" ca="1" si="202"/>
        <v>12</v>
      </c>
      <c r="Y349">
        <f t="shared" ca="1" si="203"/>
        <v>1</v>
      </c>
      <c r="Z349">
        <f t="shared" ca="1" si="204"/>
        <v>9</v>
      </c>
      <c r="AA349" s="18" cm="1">
        <f t="array" aca="1" ref="AA349" ca="1">INDEX(Abilities[Element ID], $Z349)</f>
        <v>5</v>
      </c>
      <c r="AB349" s="18" cm="1">
        <f t="array" aca="1" ref="AB349" ca="1">INDEX(Abilities[Stamina Cost], $Z349)</f>
        <v>5</v>
      </c>
      <c r="AC349" s="18" cm="1">
        <f t="array" aca="1" ref="AC349" ca="1">INDEX(Abilities[Min Damage], $Z349)</f>
        <v>11</v>
      </c>
      <c r="AD349" s="18" cm="1">
        <f t="array" aca="1" ref="AD349" ca="1">INDEX(Abilities[Max Damage], $Z349)</f>
        <v>16</v>
      </c>
      <c r="AE349" s="14">
        <f t="shared" ca="1" si="205"/>
        <v>22.616616144204549</v>
      </c>
      <c r="AF349" t="str" cm="1">
        <f t="array" aca="1" ref="AF349" ca="1">INDEX(Abilities[Special Effect], Z349)</f>
        <v>Vampire</v>
      </c>
      <c r="AG349" t="b" cm="1">
        <f t="array" aca="1" ref="AG349" ca="1">RAND() &lt;INDEX(Abilities[Effect Chance], Z349)*O349/100</f>
        <v>1</v>
      </c>
      <c r="AH349" t="str">
        <f t="shared" ca="1" si="206"/>
        <v>Vampire</v>
      </c>
      <c r="AI349" s="14">
        <f t="shared" ca="1" si="207"/>
        <v>22.616616144204549</v>
      </c>
      <c r="AJ349" t="b">
        <f t="shared" ca="1" si="208"/>
        <v>0</v>
      </c>
      <c r="AK349" t="b">
        <f ca="1">AND(AJ349, H349=COUNTA(Parties[Player Party]))</f>
        <v>0</v>
      </c>
      <c r="AL349" s="14" cm="1">
        <f t="array" aca="1" ref="AL349" ca="1">INDEX(ElementMultiplier, BL349, P349)*100/N349</f>
        <v>1</v>
      </c>
      <c r="AM349" s="14">
        <f t="shared" ca="1" si="195"/>
        <v>4</v>
      </c>
      <c r="AN349" s="18">
        <f t="shared" ca="1" si="198"/>
        <v>68</v>
      </c>
      <c r="AO349" s="18">
        <f t="shared" ca="1" si="209"/>
        <v>78</v>
      </c>
      <c r="AP349" s="18">
        <f t="shared" ca="1" si="210"/>
        <v>182</v>
      </c>
      <c r="AQ349" s="18">
        <f t="shared" ca="1" si="211"/>
        <v>125</v>
      </c>
      <c r="AR349" s="18">
        <f t="shared" ca="1" si="212"/>
        <v>110</v>
      </c>
      <c r="AS349">
        <f t="shared" ca="1" si="213"/>
        <v>1</v>
      </c>
      <c r="AT349" cm="1">
        <f t="array" aca="1" ref="AT349" ca="1">IF(AS349=AS348, AT348, INDEX(Parties[Opponent ID], AS349))</f>
        <v>12</v>
      </c>
      <c r="AU349" t="str" cm="1">
        <f t="array" aca="1" ref="AU349" ca="1">IF(AT349=AT348,AU348, INDEX(Monsters[Name], AT349))</f>
        <v>Gmooose</v>
      </c>
      <c r="AV349" cm="1">
        <f t="array" aca="1" ref="AV349" ca="1">IF(AND($AS349=$AS348, $CD348=""), BY348, INDEX(Monsters[Health], $AT349))</f>
        <v>96</v>
      </c>
      <c r="AW349" cm="1">
        <f t="array" aca="1" ref="AW349" ca="1">IF(AND($AS349=$AS348, $CD348=""), BZ348, INDEX(Monsters[Stamina], $AT349))</f>
        <v>123</v>
      </c>
      <c r="AX349" s="18" cm="1">
        <f t="array" aca="1" ref="AX349" ca="1">IF(AND($AS349=$AS348, $CD348=""), CA348, INDEX(Monsters[Attack], $AT349))</f>
        <v>70</v>
      </c>
      <c r="AY349" s="18" cm="1">
        <f t="array" aca="1" ref="AY349" ca="1">IF(AND($AS349=$AS348, $CD348=""), CB348, INDEX(Monsters[Defense], $AT349))</f>
        <v>169</v>
      </c>
      <c r="AZ349" s="18" cm="1">
        <f t="array" aca="1" ref="AZ349" ca="1">IF(AND($AS349=$AS348, $CD348=""), CC348, INDEX(Monsters[Luck], $AT349))</f>
        <v>100</v>
      </c>
      <c r="BA349" cm="1">
        <f t="array" aca="1" ref="BA349" ca="1">IF(AT349=AT348, BA348, MATCH(INDEX(Monsters[Element], AT349), Elements, 0))</f>
        <v>4</v>
      </c>
      <c r="BB349" s="4" cm="1">
        <f t="array" aca="1" ref="BB349" ca="1">INDEX(Monsters[Chance to Use 2], AT349)</f>
        <v>0.19999999999999996</v>
      </c>
      <c r="BC349" cm="1">
        <f t="array" aca="1" ref="BC349" ca="1">INDEX(Monsters[Ability 1 ID], AT349)</f>
        <v>3</v>
      </c>
      <c r="BD349" cm="1">
        <f t="array" aca="1" ref="BD349" ca="1">INDEX(Monsters[Ability 2 ID], AT349)</f>
        <v>2</v>
      </c>
      <c r="BE349" cm="1">
        <f t="array" aca="1" ref="BE349" ca="1">INDEX(Abilities[Stamina Cost], BC349)</f>
        <v>3</v>
      </c>
      <c r="BF349" cm="1">
        <f t="array" aca="1" ref="BF349" ca="1">INDEX(Abilities[Stamina Cost], BD349)</f>
        <v>3</v>
      </c>
      <c r="BG349">
        <f t="shared" ca="1" si="214"/>
        <v>1</v>
      </c>
      <c r="BH349">
        <f t="shared" ca="1" si="215"/>
        <v>3</v>
      </c>
      <c r="BI349">
        <f t="shared" ca="1" si="216"/>
        <v>3</v>
      </c>
      <c r="BJ349">
        <f t="shared" ca="1" si="217"/>
        <v>1</v>
      </c>
      <c r="BK349">
        <f t="shared" ca="1" si="218"/>
        <v>3</v>
      </c>
      <c r="BL349" s="18" cm="1">
        <f t="array" aca="1" ref="BL349" ca="1">INDEX(Abilities[Element ID], $BK349)</f>
        <v>4</v>
      </c>
      <c r="BM349" s="18" cm="1">
        <f t="array" aca="1" ref="BM349" ca="1">INDEX(Abilities[Stamina Cost], $BK349)</f>
        <v>3</v>
      </c>
      <c r="BN349" s="18" cm="1">
        <f t="array" aca="1" ref="BN349" ca="1">INDEX(Abilities[Min Damage], $BK349)</f>
        <v>4</v>
      </c>
      <c r="BO349" s="18" cm="1">
        <f t="array" aca="1" ref="BO349" ca="1">INDEX(Abilities[Max Damage], $BK349)</f>
        <v>8</v>
      </c>
      <c r="BP349" s="14">
        <f t="shared" ca="1" si="219"/>
        <v>3.9486813763340765</v>
      </c>
      <c r="BQ349" t="str" cm="1">
        <f t="array" aca="1" ref="BQ349" ca="1">INDEX(Abilities[Special Effect], BK349)</f>
        <v>Fortify</v>
      </c>
      <c r="BR349" t="b" cm="1">
        <f t="array" aca="1" ref="BR349" ca="1">RAND() &lt;INDEX(Abilities[Effect Chance], BK349)*AZ349/100</f>
        <v>1</v>
      </c>
      <c r="BS349" t="str">
        <f t="shared" ca="1" si="220"/>
        <v>Fortify</v>
      </c>
      <c r="BT349" s="14">
        <f t="shared" ca="1" si="221"/>
        <v>3.9486813763340765</v>
      </c>
      <c r="BU349" t="b">
        <f t="shared" ca="1" si="222"/>
        <v>0</v>
      </c>
      <c r="BV349" t="b">
        <f ca="1">AND(BU349, AS349=COUNTA(Parties[Opponent Party]))</f>
        <v>0</v>
      </c>
      <c r="BW349" s="14" cm="1">
        <f t="array" aca="1" ref="BW349" ca="1">INDEX(ElementMultiplier, AA349, BA349)*100/AY349</f>
        <v>0.8875739644970414</v>
      </c>
      <c r="BX349" s="18">
        <f t="shared" ca="1" si="196"/>
        <v>20</v>
      </c>
      <c r="BY349" s="18">
        <f t="shared" ca="1" si="197"/>
        <v>76</v>
      </c>
      <c r="BZ349" s="18">
        <f t="shared" ca="1" si="223"/>
        <v>120</v>
      </c>
      <c r="CA349" s="18">
        <f t="shared" ca="1" si="224"/>
        <v>70</v>
      </c>
      <c r="CB349" s="18">
        <f t="shared" ca="1" si="225"/>
        <v>186</v>
      </c>
      <c r="CC349" s="18">
        <f t="shared" ca="1" si="226"/>
        <v>100</v>
      </c>
      <c r="CD349" t="str">
        <f t="shared" ca="1" si="227"/>
        <v/>
      </c>
    </row>
    <row r="350" spans="8:82" x14ac:dyDescent="0.25">
      <c r="H350">
        <f t="shared" ca="1" si="199"/>
        <v>1</v>
      </c>
      <c r="I350" cm="1">
        <f t="array" aca="1" ref="I350" ca="1">IF(H350=H349, I349, INDEX(Parties[Player ID], H350))</f>
        <v>5</v>
      </c>
      <c r="J350" t="str" cm="1">
        <f t="array" aca="1" ref="J350" ca="1">IF(I350=I349,J349, INDEX(Monsters[Name], I350))</f>
        <v>Gunome</v>
      </c>
      <c r="K350" cm="1">
        <f t="array" aca="1" ref="K350" ca="1">IF(AND($H350=$H349, CD349=""), AN349, INDEX(Monsters[Health], $I350))</f>
        <v>68</v>
      </c>
      <c r="L350" cm="1">
        <f t="array" aca="1" ref="L350" ca="1">IF(AND($H350=$H349, $CD349=""), AO349, INDEX(Monsters[Stamina], $I350))</f>
        <v>78</v>
      </c>
      <c r="M350" s="18" cm="1">
        <f t="array" aca="1" ref="M350" ca="1">IF(AND($H350=$H349, $CD349=""), AP349, INDEX(Monsters[Attack], $I350))</f>
        <v>182</v>
      </c>
      <c r="N350" s="18" cm="1">
        <f t="array" aca="1" ref="N350" ca="1">IF(AND($H350=$H349, $CD349=""), AQ349, INDEX(Monsters[Defense], $I350))</f>
        <v>125</v>
      </c>
      <c r="O350" s="18" cm="1">
        <f t="array" aca="1" ref="O350" ca="1">IF(AND($H350=$H349, $CD349=""), AR349, INDEX(Monsters[Luck], $I350))</f>
        <v>110</v>
      </c>
      <c r="P350" cm="1">
        <f t="array" aca="1" ref="P350" ca="1">IF(I350=I349, P349, MATCH(INDEX(Monsters[Element], I350), Elements, 0))</f>
        <v>5</v>
      </c>
      <c r="Q350" s="4" cm="1">
        <f t="array" aca="1" ref="Q350" ca="1">INDEX(Monsters[Chance to Use 2], I350)</f>
        <v>0.4</v>
      </c>
      <c r="R350" cm="1">
        <f t="array" aca="1" ref="R350" ca="1">INDEX(Monsters[Ability 1 ID], I350)</f>
        <v>9</v>
      </c>
      <c r="S350" cm="1">
        <f t="array" aca="1" ref="S350" ca="1">INDEX(Monsters[Ability 2 ID], I350)</f>
        <v>10</v>
      </c>
      <c r="T350" cm="1">
        <f t="array" aca="1" ref="T350" ca="1">INDEX(Abilities[Stamina Cost], R350)</f>
        <v>5</v>
      </c>
      <c r="U350" cm="1">
        <f t="array" aca="1" ref="U350" ca="1">INDEX(Abilities[Stamina Cost], S350)</f>
        <v>12</v>
      </c>
      <c r="V350">
        <f t="shared" ca="1" si="200"/>
        <v>1</v>
      </c>
      <c r="W350">
        <f t="shared" ca="1" si="201"/>
        <v>5</v>
      </c>
      <c r="X350">
        <f t="shared" ca="1" si="202"/>
        <v>12</v>
      </c>
      <c r="Y350">
        <f t="shared" ca="1" si="203"/>
        <v>2</v>
      </c>
      <c r="Z350">
        <f t="shared" ca="1" si="204"/>
        <v>10</v>
      </c>
      <c r="AA350" s="18" cm="1">
        <f t="array" aca="1" ref="AA350" ca="1">INDEX(Abilities[Element ID], $Z350)</f>
        <v>5</v>
      </c>
      <c r="AB350" s="18" cm="1">
        <f t="array" aca="1" ref="AB350" ca="1">INDEX(Abilities[Stamina Cost], $Z350)</f>
        <v>12</v>
      </c>
      <c r="AC350" s="18" cm="1">
        <f t="array" aca="1" ref="AC350" ca="1">INDEX(Abilities[Min Damage], $Z350)</f>
        <v>4</v>
      </c>
      <c r="AD350" s="18" cm="1">
        <f t="array" aca="1" ref="AD350" ca="1">INDEX(Abilities[Max Damage], $Z350)</f>
        <v>10</v>
      </c>
      <c r="AE350" s="14">
        <f t="shared" ca="1" si="205"/>
        <v>13.242195969605293</v>
      </c>
      <c r="AF350" t="str" cm="1">
        <f t="array" aca="1" ref="AF350" ca="1">INDEX(Abilities[Special Effect], Z350)</f>
        <v>Focus</v>
      </c>
      <c r="AG350" t="b" cm="1">
        <f t="array" aca="1" ref="AG350" ca="1">RAND() &lt;INDEX(Abilities[Effect Chance], Z350)*O350/100</f>
        <v>1</v>
      </c>
      <c r="AH350" t="str">
        <f t="shared" ca="1" si="206"/>
        <v>Focus</v>
      </c>
      <c r="AI350" s="14">
        <f t="shared" ca="1" si="207"/>
        <v>13.242195969605293</v>
      </c>
      <c r="AJ350" t="b">
        <f t="shared" ca="1" si="208"/>
        <v>0</v>
      </c>
      <c r="AK350" t="b">
        <f ca="1">AND(AJ350, H350=COUNTA(Parties[Player Party]))</f>
        <v>0</v>
      </c>
      <c r="AL350" s="14" cm="1">
        <f t="array" aca="1" ref="AL350" ca="1">INDEX(ElementMultiplier, BL350, P350)*100/N350</f>
        <v>1</v>
      </c>
      <c r="AM350" s="14">
        <f t="shared" ca="1" si="195"/>
        <v>3</v>
      </c>
      <c r="AN350" s="18">
        <f t="shared" ca="1" si="198"/>
        <v>65</v>
      </c>
      <c r="AO350" s="18">
        <f t="shared" ca="1" si="209"/>
        <v>66</v>
      </c>
      <c r="AP350" s="18">
        <f t="shared" ca="1" si="210"/>
        <v>200</v>
      </c>
      <c r="AQ350" s="18">
        <f t="shared" ca="1" si="211"/>
        <v>125</v>
      </c>
      <c r="AR350" s="18">
        <f t="shared" ca="1" si="212"/>
        <v>110</v>
      </c>
      <c r="AS350">
        <f t="shared" ca="1" si="213"/>
        <v>1</v>
      </c>
      <c r="AT350" cm="1">
        <f t="array" aca="1" ref="AT350" ca="1">IF(AS350=AS349, AT349, INDEX(Parties[Opponent ID], AS350))</f>
        <v>12</v>
      </c>
      <c r="AU350" t="str" cm="1">
        <f t="array" aca="1" ref="AU350" ca="1">IF(AT350=AT349,AU349, INDEX(Monsters[Name], AT350))</f>
        <v>Gmooose</v>
      </c>
      <c r="AV350" cm="1">
        <f t="array" aca="1" ref="AV350" ca="1">IF(AND($AS350=$AS349, $CD349=""), BY349, INDEX(Monsters[Health], $AT350))</f>
        <v>76</v>
      </c>
      <c r="AW350" cm="1">
        <f t="array" aca="1" ref="AW350" ca="1">IF(AND($AS350=$AS349, $CD349=""), BZ349, INDEX(Monsters[Stamina], $AT350))</f>
        <v>120</v>
      </c>
      <c r="AX350" s="18" cm="1">
        <f t="array" aca="1" ref="AX350" ca="1">IF(AND($AS350=$AS349, $CD349=""), CA349, INDEX(Monsters[Attack], $AT350))</f>
        <v>70</v>
      </c>
      <c r="AY350" s="18" cm="1">
        <f t="array" aca="1" ref="AY350" ca="1">IF(AND($AS350=$AS349, $CD349=""), CB349, INDEX(Monsters[Defense], $AT350))</f>
        <v>186</v>
      </c>
      <c r="AZ350" s="18" cm="1">
        <f t="array" aca="1" ref="AZ350" ca="1">IF(AND($AS350=$AS349, $CD349=""), CC349, INDEX(Monsters[Luck], $AT350))</f>
        <v>100</v>
      </c>
      <c r="BA350" cm="1">
        <f t="array" aca="1" ref="BA350" ca="1">IF(AT350=AT349, BA349, MATCH(INDEX(Monsters[Element], AT350), Elements, 0))</f>
        <v>4</v>
      </c>
      <c r="BB350" s="4" cm="1">
        <f t="array" aca="1" ref="BB350" ca="1">INDEX(Monsters[Chance to Use 2], AT350)</f>
        <v>0.19999999999999996</v>
      </c>
      <c r="BC350" cm="1">
        <f t="array" aca="1" ref="BC350" ca="1">INDEX(Monsters[Ability 1 ID], AT350)</f>
        <v>3</v>
      </c>
      <c r="BD350" cm="1">
        <f t="array" aca="1" ref="BD350" ca="1">INDEX(Monsters[Ability 2 ID], AT350)</f>
        <v>2</v>
      </c>
      <c r="BE350" cm="1">
        <f t="array" aca="1" ref="BE350" ca="1">INDEX(Abilities[Stamina Cost], BC350)</f>
        <v>3</v>
      </c>
      <c r="BF350" cm="1">
        <f t="array" aca="1" ref="BF350" ca="1">INDEX(Abilities[Stamina Cost], BD350)</f>
        <v>3</v>
      </c>
      <c r="BG350">
        <f t="shared" ca="1" si="214"/>
        <v>1</v>
      </c>
      <c r="BH350">
        <f t="shared" ca="1" si="215"/>
        <v>3</v>
      </c>
      <c r="BI350">
        <f t="shared" ca="1" si="216"/>
        <v>3</v>
      </c>
      <c r="BJ350">
        <f t="shared" ca="1" si="217"/>
        <v>1</v>
      </c>
      <c r="BK350">
        <f t="shared" ca="1" si="218"/>
        <v>3</v>
      </c>
      <c r="BL350" s="18" cm="1">
        <f t="array" aca="1" ref="BL350" ca="1">INDEX(Abilities[Element ID], $BK350)</f>
        <v>4</v>
      </c>
      <c r="BM350" s="18" cm="1">
        <f t="array" aca="1" ref="BM350" ca="1">INDEX(Abilities[Stamina Cost], $BK350)</f>
        <v>3</v>
      </c>
      <c r="BN350" s="18" cm="1">
        <f t="array" aca="1" ref="BN350" ca="1">INDEX(Abilities[Min Damage], $BK350)</f>
        <v>4</v>
      </c>
      <c r="BO350" s="18" cm="1">
        <f t="array" aca="1" ref="BO350" ca="1">INDEX(Abilities[Max Damage], $BK350)</f>
        <v>8</v>
      </c>
      <c r="BP350" s="14">
        <f t="shared" ca="1" si="219"/>
        <v>3.33997976376572</v>
      </c>
      <c r="BQ350" t="str" cm="1">
        <f t="array" aca="1" ref="BQ350" ca="1">INDEX(Abilities[Special Effect], BK350)</f>
        <v>Fortify</v>
      </c>
      <c r="BR350" t="b" cm="1">
        <f t="array" aca="1" ref="BR350" ca="1">RAND() &lt;INDEX(Abilities[Effect Chance], BK350)*AZ350/100</f>
        <v>1</v>
      </c>
      <c r="BS350" t="str">
        <f t="shared" ca="1" si="220"/>
        <v>Fortify</v>
      </c>
      <c r="BT350" s="14">
        <f t="shared" ca="1" si="221"/>
        <v>3.33997976376572</v>
      </c>
      <c r="BU350" t="b">
        <f t="shared" ca="1" si="222"/>
        <v>0</v>
      </c>
      <c r="BV350" t="b">
        <f ca="1">AND(BU350, AS350=COUNTA(Parties[Opponent Party]))</f>
        <v>0</v>
      </c>
      <c r="BW350" s="14" cm="1">
        <f t="array" aca="1" ref="BW350" ca="1">INDEX(ElementMultiplier, AA350, BA350)*100/AY350</f>
        <v>0.80645161290322576</v>
      </c>
      <c r="BX350" s="18">
        <f t="shared" ca="1" si="196"/>
        <v>11</v>
      </c>
      <c r="BY350" s="18">
        <f t="shared" ca="1" si="197"/>
        <v>65</v>
      </c>
      <c r="BZ350" s="18">
        <f t="shared" ca="1" si="223"/>
        <v>117</v>
      </c>
      <c r="CA350" s="18">
        <f t="shared" ca="1" si="224"/>
        <v>70</v>
      </c>
      <c r="CB350" s="18">
        <f t="shared" ca="1" si="225"/>
        <v>205</v>
      </c>
      <c r="CC350" s="18">
        <f t="shared" ca="1" si="226"/>
        <v>100</v>
      </c>
      <c r="CD350" t="str">
        <f t="shared" ca="1" si="227"/>
        <v/>
      </c>
    </row>
    <row r="351" spans="8:82" x14ac:dyDescent="0.25">
      <c r="H351">
        <f t="shared" ca="1" si="199"/>
        <v>1</v>
      </c>
      <c r="I351" cm="1">
        <f t="array" aca="1" ref="I351" ca="1">IF(H351=H350, I350, INDEX(Parties[Player ID], H351))</f>
        <v>5</v>
      </c>
      <c r="J351" t="str" cm="1">
        <f t="array" aca="1" ref="J351" ca="1">IF(I351=I350,J350, INDEX(Monsters[Name], I351))</f>
        <v>Gunome</v>
      </c>
      <c r="K351" cm="1">
        <f t="array" aca="1" ref="K351" ca="1">IF(AND($H351=$H350, CD350=""), AN350, INDEX(Monsters[Health], $I351))</f>
        <v>65</v>
      </c>
      <c r="L351" cm="1">
        <f t="array" aca="1" ref="L351" ca="1">IF(AND($H351=$H350, $CD350=""), AO350, INDEX(Monsters[Stamina], $I351))</f>
        <v>66</v>
      </c>
      <c r="M351" s="18" cm="1">
        <f t="array" aca="1" ref="M351" ca="1">IF(AND($H351=$H350, $CD350=""), AP350, INDEX(Monsters[Attack], $I351))</f>
        <v>200</v>
      </c>
      <c r="N351" s="18" cm="1">
        <f t="array" aca="1" ref="N351" ca="1">IF(AND($H351=$H350, $CD350=""), AQ350, INDEX(Monsters[Defense], $I351))</f>
        <v>125</v>
      </c>
      <c r="O351" s="18" cm="1">
        <f t="array" aca="1" ref="O351" ca="1">IF(AND($H351=$H350, $CD350=""), AR350, INDEX(Monsters[Luck], $I351))</f>
        <v>110</v>
      </c>
      <c r="P351" cm="1">
        <f t="array" aca="1" ref="P351" ca="1">IF(I351=I350, P350, MATCH(INDEX(Monsters[Element], I351), Elements, 0))</f>
        <v>5</v>
      </c>
      <c r="Q351" s="4" cm="1">
        <f t="array" aca="1" ref="Q351" ca="1">INDEX(Monsters[Chance to Use 2], I351)</f>
        <v>0.4</v>
      </c>
      <c r="R351" cm="1">
        <f t="array" aca="1" ref="R351" ca="1">INDEX(Monsters[Ability 1 ID], I351)</f>
        <v>9</v>
      </c>
      <c r="S351" cm="1">
        <f t="array" aca="1" ref="S351" ca="1">INDEX(Monsters[Ability 2 ID], I351)</f>
        <v>10</v>
      </c>
      <c r="T351" cm="1">
        <f t="array" aca="1" ref="T351" ca="1">INDEX(Abilities[Stamina Cost], R351)</f>
        <v>5</v>
      </c>
      <c r="U351" cm="1">
        <f t="array" aca="1" ref="U351" ca="1">INDEX(Abilities[Stamina Cost], S351)</f>
        <v>12</v>
      </c>
      <c r="V351">
        <f t="shared" ca="1" si="200"/>
        <v>1</v>
      </c>
      <c r="W351">
        <f t="shared" ca="1" si="201"/>
        <v>5</v>
      </c>
      <c r="X351">
        <f t="shared" ca="1" si="202"/>
        <v>12</v>
      </c>
      <c r="Y351">
        <f t="shared" ca="1" si="203"/>
        <v>1</v>
      </c>
      <c r="Z351">
        <f t="shared" ca="1" si="204"/>
        <v>9</v>
      </c>
      <c r="AA351" s="18" cm="1">
        <f t="array" aca="1" ref="AA351" ca="1">INDEX(Abilities[Element ID], $Z351)</f>
        <v>5</v>
      </c>
      <c r="AB351" s="18" cm="1">
        <f t="array" aca="1" ref="AB351" ca="1">INDEX(Abilities[Stamina Cost], $Z351)</f>
        <v>5</v>
      </c>
      <c r="AC351" s="18" cm="1">
        <f t="array" aca="1" ref="AC351" ca="1">INDEX(Abilities[Min Damage], $Z351)</f>
        <v>11</v>
      </c>
      <c r="AD351" s="18" cm="1">
        <f t="array" aca="1" ref="AD351" ca="1">INDEX(Abilities[Max Damage], $Z351)</f>
        <v>16</v>
      </c>
      <c r="AE351" s="14">
        <f t="shared" ca="1" si="205"/>
        <v>29.773883641981193</v>
      </c>
      <c r="AF351" t="str" cm="1">
        <f t="array" aca="1" ref="AF351" ca="1">INDEX(Abilities[Special Effect], Z351)</f>
        <v>Vampire</v>
      </c>
      <c r="AG351" t="b" cm="1">
        <f t="array" aca="1" ref="AG351" ca="1">RAND() &lt;INDEX(Abilities[Effect Chance], Z351)*O351/100</f>
        <v>1</v>
      </c>
      <c r="AH351" t="str">
        <f t="shared" ca="1" si="206"/>
        <v>Vampire</v>
      </c>
      <c r="AI351" s="14">
        <f t="shared" ca="1" si="207"/>
        <v>29.773883641981193</v>
      </c>
      <c r="AJ351" t="b">
        <f t="shared" ca="1" si="208"/>
        <v>0</v>
      </c>
      <c r="AK351" t="b">
        <f ca="1">AND(AJ351, H351=COUNTA(Parties[Player Party]))</f>
        <v>0</v>
      </c>
      <c r="AL351" s="14" cm="1">
        <f t="array" aca="1" ref="AL351" ca="1">INDEX(ElementMultiplier, BL351, P351)*100/N351</f>
        <v>1</v>
      </c>
      <c r="AM351" s="14">
        <f t="shared" ca="1" si="195"/>
        <v>5</v>
      </c>
      <c r="AN351" s="18">
        <f t="shared" ca="1" si="198"/>
        <v>71</v>
      </c>
      <c r="AO351" s="18">
        <f t="shared" ca="1" si="209"/>
        <v>61</v>
      </c>
      <c r="AP351" s="18">
        <f t="shared" ca="1" si="210"/>
        <v>200</v>
      </c>
      <c r="AQ351" s="18">
        <f t="shared" ca="1" si="211"/>
        <v>125</v>
      </c>
      <c r="AR351" s="18">
        <f t="shared" ca="1" si="212"/>
        <v>110</v>
      </c>
      <c r="AS351">
        <f t="shared" ca="1" si="213"/>
        <v>1</v>
      </c>
      <c r="AT351" cm="1">
        <f t="array" aca="1" ref="AT351" ca="1">IF(AS351=AS350, AT350, INDEX(Parties[Opponent ID], AS351))</f>
        <v>12</v>
      </c>
      <c r="AU351" t="str" cm="1">
        <f t="array" aca="1" ref="AU351" ca="1">IF(AT351=AT350,AU350, INDEX(Monsters[Name], AT351))</f>
        <v>Gmooose</v>
      </c>
      <c r="AV351" cm="1">
        <f t="array" aca="1" ref="AV351" ca="1">IF(AND($AS351=$AS350, $CD350=""), BY350, INDEX(Monsters[Health], $AT351))</f>
        <v>65</v>
      </c>
      <c r="AW351" cm="1">
        <f t="array" aca="1" ref="AW351" ca="1">IF(AND($AS351=$AS350, $CD350=""), BZ350, INDEX(Monsters[Stamina], $AT351))</f>
        <v>117</v>
      </c>
      <c r="AX351" s="18" cm="1">
        <f t="array" aca="1" ref="AX351" ca="1">IF(AND($AS351=$AS350, $CD350=""), CA350, INDEX(Monsters[Attack], $AT351))</f>
        <v>70</v>
      </c>
      <c r="AY351" s="18" cm="1">
        <f t="array" aca="1" ref="AY351" ca="1">IF(AND($AS351=$AS350, $CD350=""), CB350, INDEX(Monsters[Defense], $AT351))</f>
        <v>205</v>
      </c>
      <c r="AZ351" s="18" cm="1">
        <f t="array" aca="1" ref="AZ351" ca="1">IF(AND($AS351=$AS350, $CD350=""), CC350, INDEX(Monsters[Luck], $AT351))</f>
        <v>100</v>
      </c>
      <c r="BA351" cm="1">
        <f t="array" aca="1" ref="BA351" ca="1">IF(AT351=AT350, BA350, MATCH(INDEX(Monsters[Element], AT351), Elements, 0))</f>
        <v>4</v>
      </c>
      <c r="BB351" s="4" cm="1">
        <f t="array" aca="1" ref="BB351" ca="1">INDEX(Monsters[Chance to Use 2], AT351)</f>
        <v>0.19999999999999996</v>
      </c>
      <c r="BC351" cm="1">
        <f t="array" aca="1" ref="BC351" ca="1">INDEX(Monsters[Ability 1 ID], AT351)</f>
        <v>3</v>
      </c>
      <c r="BD351" cm="1">
        <f t="array" aca="1" ref="BD351" ca="1">INDEX(Monsters[Ability 2 ID], AT351)</f>
        <v>2</v>
      </c>
      <c r="BE351" cm="1">
        <f t="array" aca="1" ref="BE351" ca="1">INDEX(Abilities[Stamina Cost], BC351)</f>
        <v>3</v>
      </c>
      <c r="BF351" cm="1">
        <f t="array" aca="1" ref="BF351" ca="1">INDEX(Abilities[Stamina Cost], BD351)</f>
        <v>3</v>
      </c>
      <c r="BG351">
        <f t="shared" ca="1" si="214"/>
        <v>1</v>
      </c>
      <c r="BH351">
        <f t="shared" ca="1" si="215"/>
        <v>3</v>
      </c>
      <c r="BI351">
        <f t="shared" ca="1" si="216"/>
        <v>3</v>
      </c>
      <c r="BJ351">
        <f t="shared" ca="1" si="217"/>
        <v>1</v>
      </c>
      <c r="BK351">
        <f t="shared" ca="1" si="218"/>
        <v>3</v>
      </c>
      <c r="BL351" s="18" cm="1">
        <f t="array" aca="1" ref="BL351" ca="1">INDEX(Abilities[Element ID], $BK351)</f>
        <v>4</v>
      </c>
      <c r="BM351" s="18" cm="1">
        <f t="array" aca="1" ref="BM351" ca="1">INDEX(Abilities[Stamina Cost], $BK351)</f>
        <v>3</v>
      </c>
      <c r="BN351" s="18" cm="1">
        <f t="array" aca="1" ref="BN351" ca="1">INDEX(Abilities[Min Damage], $BK351)</f>
        <v>4</v>
      </c>
      <c r="BO351" s="18" cm="1">
        <f t="array" aca="1" ref="BO351" ca="1">INDEX(Abilities[Max Damage], $BK351)</f>
        <v>8</v>
      </c>
      <c r="BP351" s="14">
        <f t="shared" ca="1" si="219"/>
        <v>4.5326654293267179</v>
      </c>
      <c r="BQ351" t="str" cm="1">
        <f t="array" aca="1" ref="BQ351" ca="1">INDEX(Abilities[Special Effect], BK351)</f>
        <v>Fortify</v>
      </c>
      <c r="BR351" t="b" cm="1">
        <f t="array" aca="1" ref="BR351" ca="1">RAND() &lt;INDEX(Abilities[Effect Chance], BK351)*AZ351/100</f>
        <v>1</v>
      </c>
      <c r="BS351" t="str">
        <f t="shared" ca="1" si="220"/>
        <v>Fortify</v>
      </c>
      <c r="BT351" s="14">
        <f t="shared" ca="1" si="221"/>
        <v>4.5326654293267179</v>
      </c>
      <c r="BU351" t="b">
        <f t="shared" ca="1" si="222"/>
        <v>0</v>
      </c>
      <c r="BV351" t="b">
        <f ca="1">AND(BU351, AS351=COUNTA(Parties[Opponent Party]))</f>
        <v>0</v>
      </c>
      <c r="BW351" s="14" cm="1">
        <f t="array" aca="1" ref="BW351" ca="1">INDEX(ElementMultiplier, AA351, BA351)*100/AY351</f>
        <v>0.73170731707317072</v>
      </c>
      <c r="BX351" s="18">
        <f t="shared" ca="1" si="196"/>
        <v>22</v>
      </c>
      <c r="BY351" s="18">
        <f t="shared" ca="1" si="197"/>
        <v>43</v>
      </c>
      <c r="BZ351" s="18">
        <f t="shared" ca="1" si="223"/>
        <v>114</v>
      </c>
      <c r="CA351" s="18">
        <f t="shared" ca="1" si="224"/>
        <v>70</v>
      </c>
      <c r="CB351" s="18">
        <f t="shared" ca="1" si="225"/>
        <v>226</v>
      </c>
      <c r="CC351" s="18">
        <f t="shared" ca="1" si="226"/>
        <v>100</v>
      </c>
      <c r="CD351" t="str">
        <f t="shared" ca="1" si="227"/>
        <v/>
      </c>
    </row>
    <row r="352" spans="8:82" x14ac:dyDescent="0.25">
      <c r="H352">
        <f t="shared" ca="1" si="199"/>
        <v>1</v>
      </c>
      <c r="I352" cm="1">
        <f t="array" aca="1" ref="I352" ca="1">IF(H352=H351, I351, INDEX(Parties[Player ID], H352))</f>
        <v>5</v>
      </c>
      <c r="J352" t="str" cm="1">
        <f t="array" aca="1" ref="J352" ca="1">IF(I352=I351,J351, INDEX(Monsters[Name], I352))</f>
        <v>Gunome</v>
      </c>
      <c r="K352" cm="1">
        <f t="array" aca="1" ref="K352" ca="1">IF(AND($H352=$H351, CD351=""), AN351, INDEX(Monsters[Health], $I352))</f>
        <v>71</v>
      </c>
      <c r="L352" cm="1">
        <f t="array" aca="1" ref="L352" ca="1">IF(AND($H352=$H351, $CD351=""), AO351, INDEX(Monsters[Stamina], $I352))</f>
        <v>61</v>
      </c>
      <c r="M352" s="18" cm="1">
        <f t="array" aca="1" ref="M352" ca="1">IF(AND($H352=$H351, $CD351=""), AP351, INDEX(Monsters[Attack], $I352))</f>
        <v>200</v>
      </c>
      <c r="N352" s="18" cm="1">
        <f t="array" aca="1" ref="N352" ca="1">IF(AND($H352=$H351, $CD351=""), AQ351, INDEX(Monsters[Defense], $I352))</f>
        <v>125</v>
      </c>
      <c r="O352" s="18" cm="1">
        <f t="array" aca="1" ref="O352" ca="1">IF(AND($H352=$H351, $CD351=""), AR351, INDEX(Monsters[Luck], $I352))</f>
        <v>110</v>
      </c>
      <c r="P352" cm="1">
        <f t="array" aca="1" ref="P352" ca="1">IF(I352=I351, P351, MATCH(INDEX(Monsters[Element], I352), Elements, 0))</f>
        <v>5</v>
      </c>
      <c r="Q352" s="4" cm="1">
        <f t="array" aca="1" ref="Q352" ca="1">INDEX(Monsters[Chance to Use 2], I352)</f>
        <v>0.4</v>
      </c>
      <c r="R352" cm="1">
        <f t="array" aca="1" ref="R352" ca="1">INDEX(Monsters[Ability 1 ID], I352)</f>
        <v>9</v>
      </c>
      <c r="S352" cm="1">
        <f t="array" aca="1" ref="S352" ca="1">INDEX(Monsters[Ability 2 ID], I352)</f>
        <v>10</v>
      </c>
      <c r="T352" cm="1">
        <f t="array" aca="1" ref="T352" ca="1">INDEX(Abilities[Stamina Cost], R352)</f>
        <v>5</v>
      </c>
      <c r="U352" cm="1">
        <f t="array" aca="1" ref="U352" ca="1">INDEX(Abilities[Stamina Cost], S352)</f>
        <v>12</v>
      </c>
      <c r="V352">
        <f t="shared" ca="1" si="200"/>
        <v>1</v>
      </c>
      <c r="W352">
        <f t="shared" ca="1" si="201"/>
        <v>5</v>
      </c>
      <c r="X352">
        <f t="shared" ca="1" si="202"/>
        <v>12</v>
      </c>
      <c r="Y352">
        <f t="shared" ca="1" si="203"/>
        <v>1</v>
      </c>
      <c r="Z352">
        <f t="shared" ca="1" si="204"/>
        <v>9</v>
      </c>
      <c r="AA352" s="18" cm="1">
        <f t="array" aca="1" ref="AA352" ca="1">INDEX(Abilities[Element ID], $Z352)</f>
        <v>5</v>
      </c>
      <c r="AB352" s="18" cm="1">
        <f t="array" aca="1" ref="AB352" ca="1">INDEX(Abilities[Stamina Cost], $Z352)</f>
        <v>5</v>
      </c>
      <c r="AC352" s="18" cm="1">
        <f t="array" aca="1" ref="AC352" ca="1">INDEX(Abilities[Min Damage], $Z352)</f>
        <v>11</v>
      </c>
      <c r="AD352" s="18" cm="1">
        <f t="array" aca="1" ref="AD352" ca="1">INDEX(Abilities[Max Damage], $Z352)</f>
        <v>16</v>
      </c>
      <c r="AE352" s="14">
        <f t="shared" ca="1" si="205"/>
        <v>29.362184932879355</v>
      </c>
      <c r="AF352" t="str" cm="1">
        <f t="array" aca="1" ref="AF352" ca="1">INDEX(Abilities[Special Effect], Z352)</f>
        <v>Vampire</v>
      </c>
      <c r="AG352" t="b" cm="1">
        <f t="array" aca="1" ref="AG352" ca="1">RAND() &lt;INDEX(Abilities[Effect Chance], Z352)*O352/100</f>
        <v>0</v>
      </c>
      <c r="AH352" t="str">
        <f t="shared" ca="1" si="206"/>
        <v/>
      </c>
      <c r="AI352" s="14">
        <f t="shared" ca="1" si="207"/>
        <v>29.362184932879355</v>
      </c>
      <c r="AJ352" t="b">
        <f t="shared" ca="1" si="208"/>
        <v>0</v>
      </c>
      <c r="AK352" t="b">
        <f ca="1">AND(AJ352, H352=COUNTA(Parties[Player Party]))</f>
        <v>0</v>
      </c>
      <c r="AL352" s="14" cm="1">
        <f t="array" aca="1" ref="AL352" ca="1">INDEX(ElementMultiplier, BL352, P352)*100/N352</f>
        <v>0.8</v>
      </c>
      <c r="AM352" s="14">
        <f t="shared" ca="1" si="195"/>
        <v>7</v>
      </c>
      <c r="AN352" s="18">
        <f t="shared" ca="1" si="198"/>
        <v>64</v>
      </c>
      <c r="AO352" s="18">
        <f t="shared" ca="1" si="209"/>
        <v>56</v>
      </c>
      <c r="AP352" s="18">
        <f t="shared" ca="1" si="210"/>
        <v>200</v>
      </c>
      <c r="AQ352" s="18">
        <f t="shared" ca="1" si="211"/>
        <v>113</v>
      </c>
      <c r="AR352" s="18">
        <f t="shared" ca="1" si="212"/>
        <v>110</v>
      </c>
      <c r="AS352">
        <f t="shared" ca="1" si="213"/>
        <v>1</v>
      </c>
      <c r="AT352" cm="1">
        <f t="array" aca="1" ref="AT352" ca="1">IF(AS352=AS351, AT351, INDEX(Parties[Opponent ID], AS352))</f>
        <v>12</v>
      </c>
      <c r="AU352" t="str" cm="1">
        <f t="array" aca="1" ref="AU352" ca="1">IF(AT352=AT351,AU351, INDEX(Monsters[Name], AT352))</f>
        <v>Gmooose</v>
      </c>
      <c r="AV352" cm="1">
        <f t="array" aca="1" ref="AV352" ca="1">IF(AND($AS352=$AS351, $CD351=""), BY351, INDEX(Monsters[Health], $AT352))</f>
        <v>43</v>
      </c>
      <c r="AW352" cm="1">
        <f t="array" aca="1" ref="AW352" ca="1">IF(AND($AS352=$AS351, $CD351=""), BZ351, INDEX(Monsters[Stamina], $AT352))</f>
        <v>114</v>
      </c>
      <c r="AX352" s="18" cm="1">
        <f t="array" aca="1" ref="AX352" ca="1">IF(AND($AS352=$AS351, $CD351=""), CA351, INDEX(Monsters[Attack], $AT352))</f>
        <v>70</v>
      </c>
      <c r="AY352" s="18" cm="1">
        <f t="array" aca="1" ref="AY352" ca="1">IF(AND($AS352=$AS351, $CD351=""), CB351, INDEX(Monsters[Defense], $AT352))</f>
        <v>226</v>
      </c>
      <c r="AZ352" s="18" cm="1">
        <f t="array" aca="1" ref="AZ352" ca="1">IF(AND($AS352=$AS351, $CD351=""), CC351, INDEX(Monsters[Luck], $AT352))</f>
        <v>100</v>
      </c>
      <c r="BA352" cm="1">
        <f t="array" aca="1" ref="BA352" ca="1">IF(AT352=AT351, BA351, MATCH(INDEX(Monsters[Element], AT352), Elements, 0))</f>
        <v>4</v>
      </c>
      <c r="BB352" s="4" cm="1">
        <f t="array" aca="1" ref="BB352" ca="1">INDEX(Monsters[Chance to Use 2], AT352)</f>
        <v>0.19999999999999996</v>
      </c>
      <c r="BC352" cm="1">
        <f t="array" aca="1" ref="BC352" ca="1">INDEX(Monsters[Ability 1 ID], AT352)</f>
        <v>3</v>
      </c>
      <c r="BD352" cm="1">
        <f t="array" aca="1" ref="BD352" ca="1">INDEX(Monsters[Ability 2 ID], AT352)</f>
        <v>2</v>
      </c>
      <c r="BE352" cm="1">
        <f t="array" aca="1" ref="BE352" ca="1">INDEX(Abilities[Stamina Cost], BC352)</f>
        <v>3</v>
      </c>
      <c r="BF352" cm="1">
        <f t="array" aca="1" ref="BF352" ca="1">INDEX(Abilities[Stamina Cost], BD352)</f>
        <v>3</v>
      </c>
      <c r="BG352">
        <f t="shared" ca="1" si="214"/>
        <v>1</v>
      </c>
      <c r="BH352">
        <f t="shared" ca="1" si="215"/>
        <v>3</v>
      </c>
      <c r="BI352">
        <f t="shared" ca="1" si="216"/>
        <v>3</v>
      </c>
      <c r="BJ352">
        <f t="shared" ca="1" si="217"/>
        <v>2</v>
      </c>
      <c r="BK352">
        <f t="shared" ca="1" si="218"/>
        <v>2</v>
      </c>
      <c r="BL352" s="18" cm="1">
        <f t="array" aca="1" ref="BL352" ca="1">INDEX(Abilities[Element ID], $BK352)</f>
        <v>1</v>
      </c>
      <c r="BM352" s="18" cm="1">
        <f t="array" aca="1" ref="BM352" ca="1">INDEX(Abilities[Stamina Cost], $BK352)</f>
        <v>3</v>
      </c>
      <c r="BN352" s="18" cm="1">
        <f t="array" aca="1" ref="BN352" ca="1">INDEX(Abilities[Min Damage], $BK352)</f>
        <v>8</v>
      </c>
      <c r="BO352" s="18" cm="1">
        <f t="array" aca="1" ref="BO352" ca="1">INDEX(Abilities[Max Damage], $BK352)</f>
        <v>13</v>
      </c>
      <c r="BP352" s="14">
        <f t="shared" ca="1" si="219"/>
        <v>7.2328223521378687</v>
      </c>
      <c r="BQ352" t="str" cm="1">
        <f t="array" aca="1" ref="BQ352" ca="1">INDEX(Abilities[Special Effect], BK352)</f>
        <v>Sunder</v>
      </c>
      <c r="BR352" t="b" cm="1">
        <f t="array" aca="1" ref="BR352" ca="1">RAND() &lt;INDEX(Abilities[Effect Chance], BK352)*AZ352/100</f>
        <v>1</v>
      </c>
      <c r="BS352" t="str">
        <f t="shared" ca="1" si="220"/>
        <v>Sunder</v>
      </c>
      <c r="BT352" s="14">
        <f t="shared" ca="1" si="221"/>
        <v>7.2328223521378687</v>
      </c>
      <c r="BU352" t="b">
        <f t="shared" ca="1" si="222"/>
        <v>0</v>
      </c>
      <c r="BV352" t="b">
        <f ca="1">AND(BU352, AS352=COUNTA(Parties[Opponent Party]))</f>
        <v>0</v>
      </c>
      <c r="BW352" s="14" cm="1">
        <f t="array" aca="1" ref="BW352" ca="1">INDEX(ElementMultiplier, AA352, BA352)*100/AY352</f>
        <v>0.66371681415929207</v>
      </c>
      <c r="BX352" s="18">
        <f t="shared" ca="1" si="196"/>
        <v>19</v>
      </c>
      <c r="BY352" s="18">
        <f t="shared" ca="1" si="197"/>
        <v>24</v>
      </c>
      <c r="BZ352" s="18">
        <f t="shared" ca="1" si="223"/>
        <v>111</v>
      </c>
      <c r="CA352" s="18">
        <f t="shared" ca="1" si="224"/>
        <v>70</v>
      </c>
      <c r="CB352" s="18">
        <f t="shared" ca="1" si="225"/>
        <v>226</v>
      </c>
      <c r="CC352" s="18">
        <f t="shared" ca="1" si="226"/>
        <v>100</v>
      </c>
      <c r="CD352" t="str">
        <f t="shared" ca="1" si="227"/>
        <v/>
      </c>
    </row>
    <row r="353" spans="8:82" x14ac:dyDescent="0.25">
      <c r="H353">
        <f t="shared" ca="1" si="199"/>
        <v>1</v>
      </c>
      <c r="I353" cm="1">
        <f t="array" aca="1" ref="I353" ca="1">IF(H353=H352, I352, INDEX(Parties[Player ID], H353))</f>
        <v>5</v>
      </c>
      <c r="J353" t="str" cm="1">
        <f t="array" aca="1" ref="J353" ca="1">IF(I353=I352,J352, INDEX(Monsters[Name], I353))</f>
        <v>Gunome</v>
      </c>
      <c r="K353" cm="1">
        <f t="array" aca="1" ref="K353" ca="1">IF(AND($H353=$H352, CD352=""), AN352, INDEX(Monsters[Health], $I353))</f>
        <v>64</v>
      </c>
      <c r="L353" cm="1">
        <f t="array" aca="1" ref="L353" ca="1">IF(AND($H353=$H352, $CD352=""), AO352, INDEX(Monsters[Stamina], $I353))</f>
        <v>56</v>
      </c>
      <c r="M353" s="18" cm="1">
        <f t="array" aca="1" ref="M353" ca="1">IF(AND($H353=$H352, $CD352=""), AP352, INDEX(Monsters[Attack], $I353))</f>
        <v>200</v>
      </c>
      <c r="N353" s="18" cm="1">
        <f t="array" aca="1" ref="N353" ca="1">IF(AND($H353=$H352, $CD352=""), AQ352, INDEX(Monsters[Defense], $I353))</f>
        <v>113</v>
      </c>
      <c r="O353" s="18" cm="1">
        <f t="array" aca="1" ref="O353" ca="1">IF(AND($H353=$H352, $CD352=""), AR352, INDEX(Monsters[Luck], $I353))</f>
        <v>110</v>
      </c>
      <c r="P353" cm="1">
        <f t="array" aca="1" ref="P353" ca="1">IF(I353=I352, P352, MATCH(INDEX(Monsters[Element], I353), Elements, 0))</f>
        <v>5</v>
      </c>
      <c r="Q353" s="4" cm="1">
        <f t="array" aca="1" ref="Q353" ca="1">INDEX(Monsters[Chance to Use 2], I353)</f>
        <v>0.4</v>
      </c>
      <c r="R353" cm="1">
        <f t="array" aca="1" ref="R353" ca="1">INDEX(Monsters[Ability 1 ID], I353)</f>
        <v>9</v>
      </c>
      <c r="S353" cm="1">
        <f t="array" aca="1" ref="S353" ca="1">INDEX(Monsters[Ability 2 ID], I353)</f>
        <v>10</v>
      </c>
      <c r="T353" cm="1">
        <f t="array" aca="1" ref="T353" ca="1">INDEX(Abilities[Stamina Cost], R353)</f>
        <v>5</v>
      </c>
      <c r="U353" cm="1">
        <f t="array" aca="1" ref="U353" ca="1">INDEX(Abilities[Stamina Cost], S353)</f>
        <v>12</v>
      </c>
      <c r="V353">
        <f t="shared" ca="1" si="200"/>
        <v>1</v>
      </c>
      <c r="W353">
        <f t="shared" ca="1" si="201"/>
        <v>5</v>
      </c>
      <c r="X353">
        <f t="shared" ca="1" si="202"/>
        <v>12</v>
      </c>
      <c r="Y353">
        <f t="shared" ca="1" si="203"/>
        <v>2</v>
      </c>
      <c r="Z353">
        <f t="shared" ca="1" si="204"/>
        <v>10</v>
      </c>
      <c r="AA353" s="18" cm="1">
        <f t="array" aca="1" ref="AA353" ca="1">INDEX(Abilities[Element ID], $Z353)</f>
        <v>5</v>
      </c>
      <c r="AB353" s="18" cm="1">
        <f t="array" aca="1" ref="AB353" ca="1">INDEX(Abilities[Stamina Cost], $Z353)</f>
        <v>12</v>
      </c>
      <c r="AC353" s="18" cm="1">
        <f t="array" aca="1" ref="AC353" ca="1">INDEX(Abilities[Min Damage], $Z353)</f>
        <v>4</v>
      </c>
      <c r="AD353" s="18" cm="1">
        <f t="array" aca="1" ref="AD353" ca="1">INDEX(Abilities[Max Damage], $Z353)</f>
        <v>10</v>
      </c>
      <c r="AE353" s="14">
        <f t="shared" ca="1" si="205"/>
        <v>13.263619901617455</v>
      </c>
      <c r="AF353" t="str" cm="1">
        <f t="array" aca="1" ref="AF353" ca="1">INDEX(Abilities[Special Effect], Z353)</f>
        <v>Focus</v>
      </c>
      <c r="AG353" t="b" cm="1">
        <f t="array" aca="1" ref="AG353" ca="1">RAND() &lt;INDEX(Abilities[Effect Chance], Z353)*O353/100</f>
        <v>1</v>
      </c>
      <c r="AH353" t="str">
        <f t="shared" ca="1" si="206"/>
        <v>Focus</v>
      </c>
      <c r="AI353" s="14">
        <f t="shared" ca="1" si="207"/>
        <v>13.263619901617455</v>
      </c>
      <c r="AJ353" t="b">
        <f t="shared" ca="1" si="208"/>
        <v>0</v>
      </c>
      <c r="AK353" t="b">
        <f ca="1">AND(AJ353, H353=COUNTA(Parties[Player Party]))</f>
        <v>0</v>
      </c>
      <c r="AL353" s="14" cm="1">
        <f t="array" aca="1" ref="AL353" ca="1">INDEX(ElementMultiplier, BL353, P353)*100/N353</f>
        <v>1.1061946902654867</v>
      </c>
      <c r="AM353" s="14">
        <f t="shared" ca="1" si="195"/>
        <v>5</v>
      </c>
      <c r="AN353" s="18">
        <f t="shared" ca="1" si="198"/>
        <v>59</v>
      </c>
      <c r="AO353" s="18">
        <f t="shared" ca="1" si="209"/>
        <v>44</v>
      </c>
      <c r="AP353" s="18">
        <f t="shared" ca="1" si="210"/>
        <v>220</v>
      </c>
      <c r="AQ353" s="18">
        <f t="shared" ca="1" si="211"/>
        <v>113</v>
      </c>
      <c r="AR353" s="18">
        <f t="shared" ca="1" si="212"/>
        <v>110</v>
      </c>
      <c r="AS353">
        <f t="shared" ca="1" si="213"/>
        <v>1</v>
      </c>
      <c r="AT353" cm="1">
        <f t="array" aca="1" ref="AT353" ca="1">IF(AS353=AS352, AT352, INDEX(Parties[Opponent ID], AS353))</f>
        <v>12</v>
      </c>
      <c r="AU353" t="str" cm="1">
        <f t="array" aca="1" ref="AU353" ca="1">IF(AT353=AT352,AU352, INDEX(Monsters[Name], AT353))</f>
        <v>Gmooose</v>
      </c>
      <c r="AV353" cm="1">
        <f t="array" aca="1" ref="AV353" ca="1">IF(AND($AS353=$AS352, $CD352=""), BY352, INDEX(Monsters[Health], $AT353))</f>
        <v>24</v>
      </c>
      <c r="AW353" cm="1">
        <f t="array" aca="1" ref="AW353" ca="1">IF(AND($AS353=$AS352, $CD352=""), BZ352, INDEX(Monsters[Stamina], $AT353))</f>
        <v>111</v>
      </c>
      <c r="AX353" s="18" cm="1">
        <f t="array" aca="1" ref="AX353" ca="1">IF(AND($AS353=$AS352, $CD352=""), CA352, INDEX(Monsters[Attack], $AT353))</f>
        <v>70</v>
      </c>
      <c r="AY353" s="18" cm="1">
        <f t="array" aca="1" ref="AY353" ca="1">IF(AND($AS353=$AS352, $CD352=""), CB352, INDEX(Monsters[Defense], $AT353))</f>
        <v>226</v>
      </c>
      <c r="AZ353" s="18" cm="1">
        <f t="array" aca="1" ref="AZ353" ca="1">IF(AND($AS353=$AS352, $CD352=""), CC352, INDEX(Monsters[Luck], $AT353))</f>
        <v>100</v>
      </c>
      <c r="BA353" cm="1">
        <f t="array" aca="1" ref="BA353" ca="1">IF(AT353=AT352, BA352, MATCH(INDEX(Monsters[Element], AT353), Elements, 0))</f>
        <v>4</v>
      </c>
      <c r="BB353" s="4" cm="1">
        <f t="array" aca="1" ref="BB353" ca="1">INDEX(Monsters[Chance to Use 2], AT353)</f>
        <v>0.19999999999999996</v>
      </c>
      <c r="BC353" cm="1">
        <f t="array" aca="1" ref="BC353" ca="1">INDEX(Monsters[Ability 1 ID], AT353)</f>
        <v>3</v>
      </c>
      <c r="BD353" cm="1">
        <f t="array" aca="1" ref="BD353" ca="1">INDEX(Monsters[Ability 2 ID], AT353)</f>
        <v>2</v>
      </c>
      <c r="BE353" cm="1">
        <f t="array" aca="1" ref="BE353" ca="1">INDEX(Abilities[Stamina Cost], BC353)</f>
        <v>3</v>
      </c>
      <c r="BF353" cm="1">
        <f t="array" aca="1" ref="BF353" ca="1">INDEX(Abilities[Stamina Cost], BD353)</f>
        <v>3</v>
      </c>
      <c r="BG353">
        <f t="shared" ca="1" si="214"/>
        <v>1</v>
      </c>
      <c r="BH353">
        <f t="shared" ca="1" si="215"/>
        <v>3</v>
      </c>
      <c r="BI353">
        <f t="shared" ca="1" si="216"/>
        <v>3</v>
      </c>
      <c r="BJ353">
        <f t="shared" ca="1" si="217"/>
        <v>1</v>
      </c>
      <c r="BK353">
        <f t="shared" ca="1" si="218"/>
        <v>3</v>
      </c>
      <c r="BL353" s="18" cm="1">
        <f t="array" aca="1" ref="BL353" ca="1">INDEX(Abilities[Element ID], $BK353)</f>
        <v>4</v>
      </c>
      <c r="BM353" s="18" cm="1">
        <f t="array" aca="1" ref="BM353" ca="1">INDEX(Abilities[Stamina Cost], $BK353)</f>
        <v>3</v>
      </c>
      <c r="BN353" s="18" cm="1">
        <f t="array" aca="1" ref="BN353" ca="1">INDEX(Abilities[Min Damage], $BK353)</f>
        <v>4</v>
      </c>
      <c r="BO353" s="18" cm="1">
        <f t="array" aca="1" ref="BO353" ca="1">INDEX(Abilities[Max Damage], $BK353)</f>
        <v>8</v>
      </c>
      <c r="BP353" s="14">
        <f t="shared" ca="1" si="219"/>
        <v>4.6231279090518687</v>
      </c>
      <c r="BQ353" t="str" cm="1">
        <f t="array" aca="1" ref="BQ353" ca="1">INDEX(Abilities[Special Effect], BK353)</f>
        <v>Fortify</v>
      </c>
      <c r="BR353" t="b" cm="1">
        <f t="array" aca="1" ref="BR353" ca="1">RAND() &lt;INDEX(Abilities[Effect Chance], BK353)*AZ353/100</f>
        <v>1</v>
      </c>
      <c r="BS353" t="str">
        <f t="shared" ca="1" si="220"/>
        <v>Fortify</v>
      </c>
      <c r="BT353" s="14">
        <f t="shared" ca="1" si="221"/>
        <v>4.6231279090518687</v>
      </c>
      <c r="BU353" t="b">
        <f t="shared" ca="1" si="222"/>
        <v>0</v>
      </c>
      <c r="BV353" t="b">
        <f ca="1">AND(BU353, AS353=COUNTA(Parties[Opponent Party]))</f>
        <v>0</v>
      </c>
      <c r="BW353" s="14" cm="1">
        <f t="array" aca="1" ref="BW353" ca="1">INDEX(ElementMultiplier, AA353, BA353)*100/AY353</f>
        <v>0.66371681415929207</v>
      </c>
      <c r="BX353" s="18">
        <f t="shared" ca="1" si="196"/>
        <v>9</v>
      </c>
      <c r="BY353" s="18">
        <f t="shared" ca="1" si="197"/>
        <v>15</v>
      </c>
      <c r="BZ353" s="18">
        <f t="shared" ca="1" si="223"/>
        <v>108</v>
      </c>
      <c r="CA353" s="18">
        <f t="shared" ca="1" si="224"/>
        <v>70</v>
      </c>
      <c r="CB353" s="18">
        <f t="shared" ca="1" si="225"/>
        <v>249</v>
      </c>
      <c r="CC353" s="18">
        <f t="shared" ca="1" si="226"/>
        <v>100</v>
      </c>
      <c r="CD353" t="str">
        <f t="shared" ca="1" si="227"/>
        <v/>
      </c>
    </row>
    <row r="354" spans="8:82" x14ac:dyDescent="0.25">
      <c r="H354">
        <f t="shared" ca="1" si="199"/>
        <v>1</v>
      </c>
      <c r="I354" cm="1">
        <f t="array" aca="1" ref="I354" ca="1">IF(H354=H353, I353, INDEX(Parties[Player ID], H354))</f>
        <v>5</v>
      </c>
      <c r="J354" t="str" cm="1">
        <f t="array" aca="1" ref="J354" ca="1">IF(I354=I353,J353, INDEX(Monsters[Name], I354))</f>
        <v>Gunome</v>
      </c>
      <c r="K354" cm="1">
        <f t="array" aca="1" ref="K354" ca="1">IF(AND($H354=$H353, CD353=""), AN353, INDEX(Monsters[Health], $I354))</f>
        <v>59</v>
      </c>
      <c r="L354" cm="1">
        <f t="array" aca="1" ref="L354" ca="1">IF(AND($H354=$H353, $CD353=""), AO353, INDEX(Monsters[Stamina], $I354))</f>
        <v>44</v>
      </c>
      <c r="M354" s="18" cm="1">
        <f t="array" aca="1" ref="M354" ca="1">IF(AND($H354=$H353, $CD353=""), AP353, INDEX(Monsters[Attack], $I354))</f>
        <v>220</v>
      </c>
      <c r="N354" s="18" cm="1">
        <f t="array" aca="1" ref="N354" ca="1">IF(AND($H354=$H353, $CD353=""), AQ353, INDEX(Monsters[Defense], $I354))</f>
        <v>113</v>
      </c>
      <c r="O354" s="18" cm="1">
        <f t="array" aca="1" ref="O354" ca="1">IF(AND($H354=$H353, $CD353=""), AR353, INDEX(Monsters[Luck], $I354))</f>
        <v>110</v>
      </c>
      <c r="P354" cm="1">
        <f t="array" aca="1" ref="P354" ca="1">IF(I354=I353, P353, MATCH(INDEX(Monsters[Element], I354), Elements, 0))</f>
        <v>5</v>
      </c>
      <c r="Q354" s="4" cm="1">
        <f t="array" aca="1" ref="Q354" ca="1">INDEX(Monsters[Chance to Use 2], I354)</f>
        <v>0.4</v>
      </c>
      <c r="R354" cm="1">
        <f t="array" aca="1" ref="R354" ca="1">INDEX(Monsters[Ability 1 ID], I354)</f>
        <v>9</v>
      </c>
      <c r="S354" cm="1">
        <f t="array" aca="1" ref="S354" ca="1">INDEX(Monsters[Ability 2 ID], I354)</f>
        <v>10</v>
      </c>
      <c r="T354" cm="1">
        <f t="array" aca="1" ref="T354" ca="1">INDEX(Abilities[Stamina Cost], R354)</f>
        <v>5</v>
      </c>
      <c r="U354" cm="1">
        <f t="array" aca="1" ref="U354" ca="1">INDEX(Abilities[Stamina Cost], S354)</f>
        <v>12</v>
      </c>
      <c r="V354">
        <f t="shared" ca="1" si="200"/>
        <v>1</v>
      </c>
      <c r="W354">
        <f t="shared" ca="1" si="201"/>
        <v>5</v>
      </c>
      <c r="X354">
        <f t="shared" ca="1" si="202"/>
        <v>12</v>
      </c>
      <c r="Y354">
        <f t="shared" ca="1" si="203"/>
        <v>2</v>
      </c>
      <c r="Z354">
        <f t="shared" ca="1" si="204"/>
        <v>10</v>
      </c>
      <c r="AA354" s="18" cm="1">
        <f t="array" aca="1" ref="AA354" ca="1">INDEX(Abilities[Element ID], $Z354)</f>
        <v>5</v>
      </c>
      <c r="AB354" s="18" cm="1">
        <f t="array" aca="1" ref="AB354" ca="1">INDEX(Abilities[Stamina Cost], $Z354)</f>
        <v>12</v>
      </c>
      <c r="AC354" s="18" cm="1">
        <f t="array" aca="1" ref="AC354" ca="1">INDEX(Abilities[Min Damage], $Z354)</f>
        <v>4</v>
      </c>
      <c r="AD354" s="18" cm="1">
        <f t="array" aca="1" ref="AD354" ca="1">INDEX(Abilities[Max Damage], $Z354)</f>
        <v>10</v>
      </c>
      <c r="AE354" s="14">
        <f t="shared" ca="1" si="205"/>
        <v>16.48918770525885</v>
      </c>
      <c r="AF354" t="str" cm="1">
        <f t="array" aca="1" ref="AF354" ca="1">INDEX(Abilities[Special Effect], Z354)</f>
        <v>Focus</v>
      </c>
      <c r="AG354" t="b" cm="1">
        <f t="array" aca="1" ref="AG354" ca="1">RAND() &lt;INDEX(Abilities[Effect Chance], Z354)*O354/100</f>
        <v>1</v>
      </c>
      <c r="AH354" t="str">
        <f t="shared" ca="1" si="206"/>
        <v>Focus</v>
      </c>
      <c r="AI354" s="14">
        <f t="shared" ca="1" si="207"/>
        <v>16.48918770525885</v>
      </c>
      <c r="AJ354" t="b">
        <f t="shared" ca="1" si="208"/>
        <v>0</v>
      </c>
      <c r="AK354" t="b">
        <f ca="1">AND(AJ354, H354=COUNTA(Parties[Player Party]))</f>
        <v>0</v>
      </c>
      <c r="AL354" s="14" cm="1">
        <f t="array" aca="1" ref="AL354" ca="1">INDEX(ElementMultiplier, BL354, P354)*100/N354</f>
        <v>0.88495575221238942</v>
      </c>
      <c r="AM354" s="14">
        <f t="shared" ca="1" si="195"/>
        <v>8</v>
      </c>
      <c r="AN354" s="18">
        <f t="shared" ca="1" si="198"/>
        <v>51</v>
      </c>
      <c r="AO354" s="18">
        <f t="shared" ca="1" si="209"/>
        <v>32</v>
      </c>
      <c r="AP354" s="18">
        <f t="shared" ca="1" si="210"/>
        <v>242</v>
      </c>
      <c r="AQ354" s="18">
        <f t="shared" ca="1" si="211"/>
        <v>102</v>
      </c>
      <c r="AR354" s="18">
        <f t="shared" ca="1" si="212"/>
        <v>110</v>
      </c>
      <c r="AS354">
        <f t="shared" ca="1" si="213"/>
        <v>1</v>
      </c>
      <c r="AT354" cm="1">
        <f t="array" aca="1" ref="AT354" ca="1">IF(AS354=AS353, AT353, INDEX(Parties[Opponent ID], AS354))</f>
        <v>12</v>
      </c>
      <c r="AU354" t="str" cm="1">
        <f t="array" aca="1" ref="AU354" ca="1">IF(AT354=AT353,AU353, INDEX(Monsters[Name], AT354))</f>
        <v>Gmooose</v>
      </c>
      <c r="AV354" cm="1">
        <f t="array" aca="1" ref="AV354" ca="1">IF(AND($AS354=$AS353, $CD353=""), BY353, INDEX(Monsters[Health], $AT354))</f>
        <v>15</v>
      </c>
      <c r="AW354" cm="1">
        <f t="array" aca="1" ref="AW354" ca="1">IF(AND($AS354=$AS353, $CD353=""), BZ353, INDEX(Monsters[Stamina], $AT354))</f>
        <v>108</v>
      </c>
      <c r="AX354" s="18" cm="1">
        <f t="array" aca="1" ref="AX354" ca="1">IF(AND($AS354=$AS353, $CD353=""), CA353, INDEX(Monsters[Attack], $AT354))</f>
        <v>70</v>
      </c>
      <c r="AY354" s="18" cm="1">
        <f t="array" aca="1" ref="AY354" ca="1">IF(AND($AS354=$AS353, $CD353=""), CB353, INDEX(Monsters[Defense], $AT354))</f>
        <v>249</v>
      </c>
      <c r="AZ354" s="18" cm="1">
        <f t="array" aca="1" ref="AZ354" ca="1">IF(AND($AS354=$AS353, $CD353=""), CC353, INDEX(Monsters[Luck], $AT354))</f>
        <v>100</v>
      </c>
      <c r="BA354" cm="1">
        <f t="array" aca="1" ref="BA354" ca="1">IF(AT354=AT353, BA353, MATCH(INDEX(Monsters[Element], AT354), Elements, 0))</f>
        <v>4</v>
      </c>
      <c r="BB354" s="4" cm="1">
        <f t="array" aca="1" ref="BB354" ca="1">INDEX(Monsters[Chance to Use 2], AT354)</f>
        <v>0.19999999999999996</v>
      </c>
      <c r="BC354" cm="1">
        <f t="array" aca="1" ref="BC354" ca="1">INDEX(Monsters[Ability 1 ID], AT354)</f>
        <v>3</v>
      </c>
      <c r="BD354" cm="1">
        <f t="array" aca="1" ref="BD354" ca="1">INDEX(Monsters[Ability 2 ID], AT354)</f>
        <v>2</v>
      </c>
      <c r="BE354" cm="1">
        <f t="array" aca="1" ref="BE354" ca="1">INDEX(Abilities[Stamina Cost], BC354)</f>
        <v>3</v>
      </c>
      <c r="BF354" cm="1">
        <f t="array" aca="1" ref="BF354" ca="1">INDEX(Abilities[Stamina Cost], BD354)</f>
        <v>3</v>
      </c>
      <c r="BG354">
        <f t="shared" ca="1" si="214"/>
        <v>1</v>
      </c>
      <c r="BH354">
        <f t="shared" ca="1" si="215"/>
        <v>3</v>
      </c>
      <c r="BI354">
        <f t="shared" ca="1" si="216"/>
        <v>3</v>
      </c>
      <c r="BJ354">
        <f t="shared" ca="1" si="217"/>
        <v>2</v>
      </c>
      <c r="BK354">
        <f t="shared" ca="1" si="218"/>
        <v>2</v>
      </c>
      <c r="BL354" s="18" cm="1">
        <f t="array" aca="1" ref="BL354" ca="1">INDEX(Abilities[Element ID], $BK354)</f>
        <v>1</v>
      </c>
      <c r="BM354" s="18" cm="1">
        <f t="array" aca="1" ref="BM354" ca="1">INDEX(Abilities[Stamina Cost], $BK354)</f>
        <v>3</v>
      </c>
      <c r="BN354" s="18" cm="1">
        <f t="array" aca="1" ref="BN354" ca="1">INDEX(Abilities[Min Damage], $BK354)</f>
        <v>8</v>
      </c>
      <c r="BO354" s="18" cm="1">
        <f t="array" aca="1" ref="BO354" ca="1">INDEX(Abilities[Max Damage], $BK354)</f>
        <v>13</v>
      </c>
      <c r="BP354" s="14">
        <f t="shared" ca="1" si="219"/>
        <v>7.6603520165667565</v>
      </c>
      <c r="BQ354" t="str" cm="1">
        <f t="array" aca="1" ref="BQ354" ca="1">INDEX(Abilities[Special Effect], BK354)</f>
        <v>Sunder</v>
      </c>
      <c r="BR354" t="b" cm="1">
        <f t="array" aca="1" ref="BR354" ca="1">RAND() &lt;INDEX(Abilities[Effect Chance], BK354)*AZ354/100</f>
        <v>1</v>
      </c>
      <c r="BS354" t="str">
        <f t="shared" ca="1" si="220"/>
        <v>Sunder</v>
      </c>
      <c r="BT354" s="14">
        <f t="shared" ca="1" si="221"/>
        <v>7.6603520165667565</v>
      </c>
      <c r="BU354" t="b">
        <f t="shared" ca="1" si="222"/>
        <v>0</v>
      </c>
      <c r="BV354" t="b">
        <f ca="1">AND(BU354, AS354=COUNTA(Parties[Opponent Party]))</f>
        <v>0</v>
      </c>
      <c r="BW354" s="14" cm="1">
        <f t="array" aca="1" ref="BW354" ca="1">INDEX(ElementMultiplier, AA354, BA354)*100/AY354</f>
        <v>0.60240963855421692</v>
      </c>
      <c r="BX354" s="18">
        <f t="shared" ca="1" si="196"/>
        <v>10</v>
      </c>
      <c r="BY354" s="18">
        <f t="shared" ca="1" si="197"/>
        <v>5</v>
      </c>
      <c r="BZ354" s="18">
        <f t="shared" ca="1" si="223"/>
        <v>105</v>
      </c>
      <c r="CA354" s="18">
        <f t="shared" ca="1" si="224"/>
        <v>70</v>
      </c>
      <c r="CB354" s="18">
        <f t="shared" ca="1" si="225"/>
        <v>249</v>
      </c>
      <c r="CC354" s="18">
        <f t="shared" ca="1" si="226"/>
        <v>100</v>
      </c>
      <c r="CD354" t="str">
        <f t="shared" ca="1" si="227"/>
        <v/>
      </c>
    </row>
    <row r="355" spans="8:82" x14ac:dyDescent="0.25">
      <c r="H355">
        <f t="shared" ca="1" si="199"/>
        <v>1</v>
      </c>
      <c r="I355" cm="1">
        <f t="array" aca="1" ref="I355" ca="1">IF(H355=H354, I354, INDEX(Parties[Player ID], H355))</f>
        <v>5</v>
      </c>
      <c r="J355" t="str" cm="1">
        <f t="array" aca="1" ref="J355" ca="1">IF(I355=I354,J354, INDEX(Monsters[Name], I355))</f>
        <v>Gunome</v>
      </c>
      <c r="K355" cm="1">
        <f t="array" aca="1" ref="K355" ca="1">IF(AND($H355=$H354, CD354=""), AN354, INDEX(Monsters[Health], $I355))</f>
        <v>51</v>
      </c>
      <c r="L355" cm="1">
        <f t="array" aca="1" ref="L355" ca="1">IF(AND($H355=$H354, $CD354=""), AO354, INDEX(Monsters[Stamina], $I355))</f>
        <v>32</v>
      </c>
      <c r="M355" s="18" cm="1">
        <f t="array" aca="1" ref="M355" ca="1">IF(AND($H355=$H354, $CD354=""), AP354, INDEX(Monsters[Attack], $I355))</f>
        <v>242</v>
      </c>
      <c r="N355" s="18" cm="1">
        <f t="array" aca="1" ref="N355" ca="1">IF(AND($H355=$H354, $CD354=""), AQ354, INDEX(Monsters[Defense], $I355))</f>
        <v>102</v>
      </c>
      <c r="O355" s="18" cm="1">
        <f t="array" aca="1" ref="O355" ca="1">IF(AND($H355=$H354, $CD354=""), AR354, INDEX(Monsters[Luck], $I355))</f>
        <v>110</v>
      </c>
      <c r="P355" cm="1">
        <f t="array" aca="1" ref="P355" ca="1">IF(I355=I354, P354, MATCH(INDEX(Monsters[Element], I355), Elements, 0))</f>
        <v>5</v>
      </c>
      <c r="Q355" s="4" cm="1">
        <f t="array" aca="1" ref="Q355" ca="1">INDEX(Monsters[Chance to Use 2], I355)</f>
        <v>0.4</v>
      </c>
      <c r="R355" cm="1">
        <f t="array" aca="1" ref="R355" ca="1">INDEX(Monsters[Ability 1 ID], I355)</f>
        <v>9</v>
      </c>
      <c r="S355" cm="1">
        <f t="array" aca="1" ref="S355" ca="1">INDEX(Monsters[Ability 2 ID], I355)</f>
        <v>10</v>
      </c>
      <c r="T355" cm="1">
        <f t="array" aca="1" ref="T355" ca="1">INDEX(Abilities[Stamina Cost], R355)</f>
        <v>5</v>
      </c>
      <c r="U355" cm="1">
        <f t="array" aca="1" ref="U355" ca="1">INDEX(Abilities[Stamina Cost], S355)</f>
        <v>12</v>
      </c>
      <c r="V355">
        <f t="shared" ca="1" si="200"/>
        <v>1</v>
      </c>
      <c r="W355">
        <f t="shared" ca="1" si="201"/>
        <v>5</v>
      </c>
      <c r="X355">
        <f t="shared" ca="1" si="202"/>
        <v>12</v>
      </c>
      <c r="Y355">
        <f t="shared" ca="1" si="203"/>
        <v>1</v>
      </c>
      <c r="Z355">
        <f t="shared" ca="1" si="204"/>
        <v>9</v>
      </c>
      <c r="AA355" s="18" cm="1">
        <f t="array" aca="1" ref="AA355" ca="1">INDEX(Abilities[Element ID], $Z355)</f>
        <v>5</v>
      </c>
      <c r="AB355" s="18" cm="1">
        <f t="array" aca="1" ref="AB355" ca="1">INDEX(Abilities[Stamina Cost], $Z355)</f>
        <v>5</v>
      </c>
      <c r="AC355" s="18" cm="1">
        <f t="array" aca="1" ref="AC355" ca="1">INDEX(Abilities[Min Damage], $Z355)</f>
        <v>11</v>
      </c>
      <c r="AD355" s="18" cm="1">
        <f t="array" aca="1" ref="AD355" ca="1">INDEX(Abilities[Max Damage], $Z355)</f>
        <v>16</v>
      </c>
      <c r="AE355" s="14">
        <f t="shared" ca="1" si="205"/>
        <v>33.744432601260954</v>
      </c>
      <c r="AF355" t="str" cm="1">
        <f t="array" aca="1" ref="AF355" ca="1">INDEX(Abilities[Special Effect], Z355)</f>
        <v>Vampire</v>
      </c>
      <c r="AG355" t="b" cm="1">
        <f t="array" aca="1" ref="AG355" ca="1">RAND() &lt;INDEX(Abilities[Effect Chance], Z355)*O355/100</f>
        <v>1</v>
      </c>
      <c r="AH355" t="str">
        <f t="shared" ca="1" si="206"/>
        <v>Vampire</v>
      </c>
      <c r="AI355" s="14">
        <f t="shared" ca="1" si="207"/>
        <v>33.744432601260954</v>
      </c>
      <c r="AJ355" t="b">
        <f t="shared" ca="1" si="208"/>
        <v>0</v>
      </c>
      <c r="AK355" t="b">
        <f ca="1">AND(AJ355, H355=COUNTA(Parties[Player Party]))</f>
        <v>0</v>
      </c>
      <c r="AL355" s="14" cm="1">
        <f t="array" aca="1" ref="AL355" ca="1">INDEX(ElementMultiplier, BL355, P355)*100/N355</f>
        <v>1.2254901960784315</v>
      </c>
      <c r="AM355" s="14">
        <f t="shared" ca="1" si="195"/>
        <v>4</v>
      </c>
      <c r="AN355" s="18">
        <f t="shared" ca="1" si="198"/>
        <v>57</v>
      </c>
      <c r="AO355" s="18">
        <f t="shared" ca="1" si="209"/>
        <v>27</v>
      </c>
      <c r="AP355" s="18">
        <f t="shared" ca="1" si="210"/>
        <v>242</v>
      </c>
      <c r="AQ355" s="18">
        <f t="shared" ca="1" si="211"/>
        <v>102</v>
      </c>
      <c r="AR355" s="18">
        <f t="shared" ca="1" si="212"/>
        <v>110</v>
      </c>
      <c r="AS355">
        <f t="shared" ca="1" si="213"/>
        <v>1</v>
      </c>
      <c r="AT355" cm="1">
        <f t="array" aca="1" ref="AT355" ca="1">IF(AS355=AS354, AT354, INDEX(Parties[Opponent ID], AS355))</f>
        <v>12</v>
      </c>
      <c r="AU355" t="str" cm="1">
        <f t="array" aca="1" ref="AU355" ca="1">IF(AT355=AT354,AU354, INDEX(Monsters[Name], AT355))</f>
        <v>Gmooose</v>
      </c>
      <c r="AV355" cm="1">
        <f t="array" aca="1" ref="AV355" ca="1">IF(AND($AS355=$AS354, $CD354=""), BY354, INDEX(Monsters[Health], $AT355))</f>
        <v>5</v>
      </c>
      <c r="AW355" cm="1">
        <f t="array" aca="1" ref="AW355" ca="1">IF(AND($AS355=$AS354, $CD354=""), BZ354, INDEX(Monsters[Stamina], $AT355))</f>
        <v>105</v>
      </c>
      <c r="AX355" s="18" cm="1">
        <f t="array" aca="1" ref="AX355" ca="1">IF(AND($AS355=$AS354, $CD354=""), CA354, INDEX(Monsters[Attack], $AT355))</f>
        <v>70</v>
      </c>
      <c r="AY355" s="18" cm="1">
        <f t="array" aca="1" ref="AY355" ca="1">IF(AND($AS355=$AS354, $CD354=""), CB354, INDEX(Monsters[Defense], $AT355))</f>
        <v>249</v>
      </c>
      <c r="AZ355" s="18" cm="1">
        <f t="array" aca="1" ref="AZ355" ca="1">IF(AND($AS355=$AS354, $CD354=""), CC354, INDEX(Monsters[Luck], $AT355))</f>
        <v>100</v>
      </c>
      <c r="BA355" cm="1">
        <f t="array" aca="1" ref="BA355" ca="1">IF(AT355=AT354, BA354, MATCH(INDEX(Monsters[Element], AT355), Elements, 0))</f>
        <v>4</v>
      </c>
      <c r="BB355" s="4" cm="1">
        <f t="array" aca="1" ref="BB355" ca="1">INDEX(Monsters[Chance to Use 2], AT355)</f>
        <v>0.19999999999999996</v>
      </c>
      <c r="BC355" cm="1">
        <f t="array" aca="1" ref="BC355" ca="1">INDEX(Monsters[Ability 1 ID], AT355)</f>
        <v>3</v>
      </c>
      <c r="BD355" cm="1">
        <f t="array" aca="1" ref="BD355" ca="1">INDEX(Monsters[Ability 2 ID], AT355)</f>
        <v>2</v>
      </c>
      <c r="BE355" cm="1">
        <f t="array" aca="1" ref="BE355" ca="1">INDEX(Abilities[Stamina Cost], BC355)</f>
        <v>3</v>
      </c>
      <c r="BF355" cm="1">
        <f t="array" aca="1" ref="BF355" ca="1">INDEX(Abilities[Stamina Cost], BD355)</f>
        <v>3</v>
      </c>
      <c r="BG355">
        <f t="shared" ca="1" si="214"/>
        <v>1</v>
      </c>
      <c r="BH355">
        <f t="shared" ca="1" si="215"/>
        <v>3</v>
      </c>
      <c r="BI355">
        <f t="shared" ca="1" si="216"/>
        <v>3</v>
      </c>
      <c r="BJ355">
        <f t="shared" ca="1" si="217"/>
        <v>1</v>
      </c>
      <c r="BK355">
        <f t="shared" ca="1" si="218"/>
        <v>3</v>
      </c>
      <c r="BL355" s="18" cm="1">
        <f t="array" aca="1" ref="BL355" ca="1">INDEX(Abilities[Element ID], $BK355)</f>
        <v>4</v>
      </c>
      <c r="BM355" s="18" cm="1">
        <f t="array" aca="1" ref="BM355" ca="1">INDEX(Abilities[Stamina Cost], $BK355)</f>
        <v>3</v>
      </c>
      <c r="BN355" s="18" cm="1">
        <f t="array" aca="1" ref="BN355" ca="1">INDEX(Abilities[Min Damage], $BK355)</f>
        <v>4</v>
      </c>
      <c r="BO355" s="18" cm="1">
        <f t="array" aca="1" ref="BO355" ca="1">INDEX(Abilities[Max Damage], $BK355)</f>
        <v>8</v>
      </c>
      <c r="BP355" s="14">
        <f t="shared" ca="1" si="219"/>
        <v>4.2093471396944606</v>
      </c>
      <c r="BQ355" t="str" cm="1">
        <f t="array" aca="1" ref="BQ355" ca="1">INDEX(Abilities[Special Effect], BK355)</f>
        <v>Fortify</v>
      </c>
      <c r="BR355" t="b" cm="1">
        <f t="array" aca="1" ref="BR355" ca="1">RAND() &lt;INDEX(Abilities[Effect Chance], BK355)*AZ355/100</f>
        <v>1</v>
      </c>
      <c r="BS355" t="str">
        <f t="shared" ca="1" si="220"/>
        <v>Fortify</v>
      </c>
      <c r="BT355" s="14">
        <f t="shared" ca="1" si="221"/>
        <v>4.2093471396944606</v>
      </c>
      <c r="BU355" t="b">
        <f t="shared" ca="1" si="222"/>
        <v>1</v>
      </c>
      <c r="BV355" t="b">
        <f ca="1">AND(BU355, AS355=COUNTA(Parties[Opponent Party]))</f>
        <v>0</v>
      </c>
      <c r="BW355" s="14" cm="1">
        <f t="array" aca="1" ref="BW355" ca="1">INDEX(ElementMultiplier, AA355, BA355)*100/AY355</f>
        <v>0.60240963855421692</v>
      </c>
      <c r="BX355" s="18">
        <f t="shared" ca="1" si="196"/>
        <v>20</v>
      </c>
      <c r="BY355" s="18">
        <f t="shared" ca="1" si="197"/>
        <v>0</v>
      </c>
      <c r="BZ355" s="18">
        <f t="shared" ca="1" si="223"/>
        <v>102</v>
      </c>
      <c r="CA355" s="18">
        <f t="shared" ca="1" si="224"/>
        <v>70</v>
      </c>
      <c r="CB355" s="18">
        <f t="shared" ca="1" si="225"/>
        <v>274</v>
      </c>
      <c r="CC355" s="18">
        <f t="shared" ca="1" si="226"/>
        <v>100</v>
      </c>
      <c r="CD355" t="str">
        <f t="shared" ca="1" si="227"/>
        <v/>
      </c>
    </row>
    <row r="356" spans="8:82" x14ac:dyDescent="0.25">
      <c r="H356">
        <f t="shared" ca="1" si="199"/>
        <v>1</v>
      </c>
      <c r="I356" cm="1">
        <f t="array" aca="1" ref="I356" ca="1">IF(H356=H355, I355, INDEX(Parties[Player ID], H356))</f>
        <v>5</v>
      </c>
      <c r="J356" t="str" cm="1">
        <f t="array" aca="1" ref="J356" ca="1">IF(I356=I355,J355, INDEX(Monsters[Name], I356))</f>
        <v>Gunome</v>
      </c>
      <c r="K356" cm="1">
        <f t="array" aca="1" ref="K356" ca="1">IF(AND($H356=$H355, CD355=""), AN355, INDEX(Monsters[Health], $I356))</f>
        <v>57</v>
      </c>
      <c r="L356" cm="1">
        <f t="array" aca="1" ref="L356" ca="1">IF(AND($H356=$H355, $CD355=""), AO355, INDEX(Monsters[Stamina], $I356))</f>
        <v>27</v>
      </c>
      <c r="M356" s="18" cm="1">
        <f t="array" aca="1" ref="M356" ca="1">IF(AND($H356=$H355, $CD355=""), AP355, INDEX(Monsters[Attack], $I356))</f>
        <v>242</v>
      </c>
      <c r="N356" s="18" cm="1">
        <f t="array" aca="1" ref="N356" ca="1">IF(AND($H356=$H355, $CD355=""), AQ355, INDEX(Monsters[Defense], $I356))</f>
        <v>102</v>
      </c>
      <c r="O356" s="18" cm="1">
        <f t="array" aca="1" ref="O356" ca="1">IF(AND($H356=$H355, $CD355=""), AR355, INDEX(Monsters[Luck], $I356))</f>
        <v>110</v>
      </c>
      <c r="P356" cm="1">
        <f t="array" aca="1" ref="P356" ca="1">IF(I356=I355, P355, MATCH(INDEX(Monsters[Element], I356), Elements, 0))</f>
        <v>5</v>
      </c>
      <c r="Q356" s="4" cm="1">
        <f t="array" aca="1" ref="Q356" ca="1">INDEX(Monsters[Chance to Use 2], I356)</f>
        <v>0.4</v>
      </c>
      <c r="R356" cm="1">
        <f t="array" aca="1" ref="R356" ca="1">INDEX(Monsters[Ability 1 ID], I356)</f>
        <v>9</v>
      </c>
      <c r="S356" cm="1">
        <f t="array" aca="1" ref="S356" ca="1">INDEX(Monsters[Ability 2 ID], I356)</f>
        <v>10</v>
      </c>
      <c r="T356" cm="1">
        <f t="array" aca="1" ref="T356" ca="1">INDEX(Abilities[Stamina Cost], R356)</f>
        <v>5</v>
      </c>
      <c r="U356" cm="1">
        <f t="array" aca="1" ref="U356" ca="1">INDEX(Abilities[Stamina Cost], S356)</f>
        <v>12</v>
      </c>
      <c r="V356">
        <f t="shared" ca="1" si="200"/>
        <v>1</v>
      </c>
      <c r="W356">
        <f t="shared" ca="1" si="201"/>
        <v>5</v>
      </c>
      <c r="X356">
        <f t="shared" ca="1" si="202"/>
        <v>12</v>
      </c>
      <c r="Y356">
        <f t="shared" ca="1" si="203"/>
        <v>2</v>
      </c>
      <c r="Z356">
        <f t="shared" ca="1" si="204"/>
        <v>10</v>
      </c>
      <c r="AA356" s="18" cm="1">
        <f t="array" aca="1" ref="AA356" ca="1">INDEX(Abilities[Element ID], $Z356)</f>
        <v>5</v>
      </c>
      <c r="AB356" s="18" cm="1">
        <f t="array" aca="1" ref="AB356" ca="1">INDEX(Abilities[Stamina Cost], $Z356)</f>
        <v>12</v>
      </c>
      <c r="AC356" s="18" cm="1">
        <f t="array" aca="1" ref="AC356" ca="1">INDEX(Abilities[Min Damage], $Z356)</f>
        <v>4</v>
      </c>
      <c r="AD356" s="18" cm="1">
        <f t="array" aca="1" ref="AD356" ca="1">INDEX(Abilities[Max Damage], $Z356)</f>
        <v>10</v>
      </c>
      <c r="AE356" s="14">
        <f t="shared" ca="1" si="205"/>
        <v>18.650475377343067</v>
      </c>
      <c r="AF356" t="str" cm="1">
        <f t="array" aca="1" ref="AF356" ca="1">INDEX(Abilities[Special Effect], Z356)</f>
        <v>Focus</v>
      </c>
      <c r="AG356" t="b" cm="1">
        <f t="array" aca="1" ref="AG356" ca="1">RAND() &lt;INDEX(Abilities[Effect Chance], Z356)*O356/100</f>
        <v>0</v>
      </c>
      <c r="AH356" t="str">
        <f t="shared" ca="1" si="206"/>
        <v/>
      </c>
      <c r="AI356" s="14">
        <f t="shared" ca="1" si="207"/>
        <v>18.650475377343067</v>
      </c>
      <c r="AJ356" t="b">
        <f t="shared" ca="1" si="208"/>
        <v>0</v>
      </c>
      <c r="AK356" t="b">
        <f ca="1">AND(AJ356, H356=COUNTA(Parties[Player Party]))</f>
        <v>0</v>
      </c>
      <c r="AL356" s="14" cm="1">
        <f t="array" aca="1" ref="AL356" ca="1">INDEX(ElementMultiplier, BL356, P356)*100/N356</f>
        <v>0.98039215686274506</v>
      </c>
      <c r="AM356" s="14">
        <f t="shared" ca="1" si="195"/>
        <v>10</v>
      </c>
      <c r="AN356" s="18">
        <f t="shared" ca="1" si="198"/>
        <v>47</v>
      </c>
      <c r="AO356" s="18">
        <f t="shared" ca="1" si="209"/>
        <v>15</v>
      </c>
      <c r="AP356" s="18">
        <f t="shared" ca="1" si="210"/>
        <v>242</v>
      </c>
      <c r="AQ356" s="18">
        <f t="shared" ca="1" si="211"/>
        <v>92</v>
      </c>
      <c r="AR356" s="18">
        <f t="shared" ca="1" si="212"/>
        <v>110</v>
      </c>
      <c r="AS356">
        <f t="shared" ca="1" si="213"/>
        <v>2</v>
      </c>
      <c r="AT356" cm="1">
        <f t="array" aca="1" ref="AT356" ca="1">IF(AS356=AS355, AT355, INDEX(Parties[Opponent ID], AS356))</f>
        <v>1</v>
      </c>
      <c r="AU356" t="str" cm="1">
        <f t="array" aca="1" ref="AU356" ca="1">IF(AT356=AT355,AU355, INDEX(Monsters[Name], AT356))</f>
        <v>Gnives</v>
      </c>
      <c r="AV356" cm="1">
        <f t="array" aca="1" ref="AV356" ca="1">IF(AND($AS356=$AS355, $CD355=""), BY355, INDEX(Monsters[Health], $AT356))</f>
        <v>80</v>
      </c>
      <c r="AW356" cm="1">
        <f t="array" aca="1" ref="AW356" ca="1">IF(AND($AS356=$AS355, $CD355=""), BZ355, INDEX(Monsters[Stamina], $AT356))</f>
        <v>145</v>
      </c>
      <c r="AX356" s="18" cm="1">
        <f t="array" aca="1" ref="AX356" ca="1">IF(AND($AS356=$AS355, $CD355=""), CA355, INDEX(Monsters[Attack], $AT356))</f>
        <v>105</v>
      </c>
      <c r="AY356" s="18" cm="1">
        <f t="array" aca="1" ref="AY356" ca="1">IF(AND($AS356=$AS355, $CD355=""), CB355, INDEX(Monsters[Defense], $AT356))</f>
        <v>100</v>
      </c>
      <c r="AZ356" s="18" cm="1">
        <f t="array" aca="1" ref="AZ356" ca="1">IF(AND($AS356=$AS355, $CD355=""), CC355, INDEX(Monsters[Luck], $AT356))</f>
        <v>100</v>
      </c>
      <c r="BA356" cm="1">
        <f t="array" aca="1" ref="BA356" ca="1">IF(AT356=AT355, BA355, MATCH(INDEX(Monsters[Element], AT356), Elements, 0))</f>
        <v>1</v>
      </c>
      <c r="BB356" s="4" cm="1">
        <f t="array" aca="1" ref="BB356" ca="1">INDEX(Monsters[Chance to Use 2], AT356)</f>
        <v>0.65</v>
      </c>
      <c r="BC356" cm="1">
        <f t="array" aca="1" ref="BC356" ca="1">INDEX(Monsters[Ability 1 ID], AT356)</f>
        <v>18</v>
      </c>
      <c r="BD356" cm="1">
        <f t="array" aca="1" ref="BD356" ca="1">INDEX(Monsters[Ability 2 ID], AT356)</f>
        <v>2</v>
      </c>
      <c r="BE356" cm="1">
        <f t="array" aca="1" ref="BE356" ca="1">INDEX(Abilities[Stamina Cost], BC356)</f>
        <v>25</v>
      </c>
      <c r="BF356" cm="1">
        <f t="array" aca="1" ref="BF356" ca="1">INDEX(Abilities[Stamina Cost], BD356)</f>
        <v>3</v>
      </c>
      <c r="BG356">
        <f t="shared" ca="1" si="214"/>
        <v>2</v>
      </c>
      <c r="BH356">
        <f t="shared" ca="1" si="215"/>
        <v>3</v>
      </c>
      <c r="BI356">
        <f t="shared" ca="1" si="216"/>
        <v>25</v>
      </c>
      <c r="BJ356">
        <f t="shared" ca="1" si="217"/>
        <v>2</v>
      </c>
      <c r="BK356">
        <f t="shared" ca="1" si="218"/>
        <v>2</v>
      </c>
      <c r="BL356" s="18" cm="1">
        <f t="array" aca="1" ref="BL356" ca="1">INDEX(Abilities[Element ID], $BK356)</f>
        <v>1</v>
      </c>
      <c r="BM356" s="18" cm="1">
        <f t="array" aca="1" ref="BM356" ca="1">INDEX(Abilities[Stamina Cost], $BK356)</f>
        <v>3</v>
      </c>
      <c r="BN356" s="18" cm="1">
        <f t="array" aca="1" ref="BN356" ca="1">INDEX(Abilities[Min Damage], $BK356)</f>
        <v>8</v>
      </c>
      <c r="BO356" s="18" cm="1">
        <f t="array" aca="1" ref="BO356" ca="1">INDEX(Abilities[Max Damage], $BK356)</f>
        <v>13</v>
      </c>
      <c r="BP356" s="14">
        <f t="shared" ca="1" si="219"/>
        <v>10.334961035023902</v>
      </c>
      <c r="BQ356" t="str" cm="1">
        <f t="array" aca="1" ref="BQ356" ca="1">INDEX(Abilities[Special Effect], BK356)</f>
        <v>Sunder</v>
      </c>
      <c r="BR356" t="b" cm="1">
        <f t="array" aca="1" ref="BR356" ca="1">RAND() &lt;INDEX(Abilities[Effect Chance], BK356)*AZ356/100</f>
        <v>1</v>
      </c>
      <c r="BS356" t="str">
        <f t="shared" ca="1" si="220"/>
        <v>Sunder</v>
      </c>
      <c r="BT356" s="14">
        <f t="shared" ca="1" si="221"/>
        <v>10.334961035023902</v>
      </c>
      <c r="BU356" t="b">
        <f t="shared" ca="1" si="222"/>
        <v>0</v>
      </c>
      <c r="BV356" t="b">
        <f ca="1">AND(BU356, AS356=COUNTA(Parties[Opponent Party]))</f>
        <v>0</v>
      </c>
      <c r="BW356" s="14" cm="1">
        <f t="array" aca="1" ref="BW356" ca="1">INDEX(ElementMultiplier, AA356, BA356)*100/AY356</f>
        <v>1</v>
      </c>
      <c r="BX356" s="18">
        <f t="shared" ca="1" si="196"/>
        <v>19</v>
      </c>
      <c r="BY356" s="18">
        <f t="shared" ca="1" si="197"/>
        <v>61</v>
      </c>
      <c r="BZ356" s="18">
        <f t="shared" ca="1" si="223"/>
        <v>142</v>
      </c>
      <c r="CA356" s="18">
        <f t="shared" ca="1" si="224"/>
        <v>105</v>
      </c>
      <c r="CB356" s="18">
        <f t="shared" ca="1" si="225"/>
        <v>100</v>
      </c>
      <c r="CC356" s="18">
        <f t="shared" ca="1" si="226"/>
        <v>100</v>
      </c>
      <c r="CD356" t="str">
        <f t="shared" ca="1" si="227"/>
        <v/>
      </c>
    </row>
    <row r="357" spans="8:82" x14ac:dyDescent="0.25">
      <c r="H357">
        <f t="shared" ca="1" si="199"/>
        <v>1</v>
      </c>
      <c r="I357" cm="1">
        <f t="array" aca="1" ref="I357" ca="1">IF(H357=H356, I356, INDEX(Parties[Player ID], H357))</f>
        <v>5</v>
      </c>
      <c r="J357" t="str" cm="1">
        <f t="array" aca="1" ref="J357" ca="1">IF(I357=I356,J356, INDEX(Monsters[Name], I357))</f>
        <v>Gunome</v>
      </c>
      <c r="K357" cm="1">
        <f t="array" aca="1" ref="K357" ca="1">IF(AND($H357=$H356, CD356=""), AN356, INDEX(Monsters[Health], $I357))</f>
        <v>47</v>
      </c>
      <c r="L357" cm="1">
        <f t="array" aca="1" ref="L357" ca="1">IF(AND($H357=$H356, $CD356=""), AO356, INDEX(Monsters[Stamina], $I357))</f>
        <v>15</v>
      </c>
      <c r="M357" s="18" cm="1">
        <f t="array" aca="1" ref="M357" ca="1">IF(AND($H357=$H356, $CD356=""), AP356, INDEX(Monsters[Attack], $I357))</f>
        <v>242</v>
      </c>
      <c r="N357" s="18" cm="1">
        <f t="array" aca="1" ref="N357" ca="1">IF(AND($H357=$H356, $CD356=""), AQ356, INDEX(Monsters[Defense], $I357))</f>
        <v>92</v>
      </c>
      <c r="O357" s="18" cm="1">
        <f t="array" aca="1" ref="O357" ca="1">IF(AND($H357=$H356, $CD356=""), AR356, INDEX(Monsters[Luck], $I357))</f>
        <v>110</v>
      </c>
      <c r="P357" cm="1">
        <f t="array" aca="1" ref="P357" ca="1">IF(I357=I356, P356, MATCH(INDEX(Monsters[Element], I357), Elements, 0))</f>
        <v>5</v>
      </c>
      <c r="Q357" s="4" cm="1">
        <f t="array" aca="1" ref="Q357" ca="1">INDEX(Monsters[Chance to Use 2], I357)</f>
        <v>0.4</v>
      </c>
      <c r="R357" cm="1">
        <f t="array" aca="1" ref="R357" ca="1">INDEX(Monsters[Ability 1 ID], I357)</f>
        <v>9</v>
      </c>
      <c r="S357" cm="1">
        <f t="array" aca="1" ref="S357" ca="1">INDEX(Monsters[Ability 2 ID], I357)</f>
        <v>10</v>
      </c>
      <c r="T357" cm="1">
        <f t="array" aca="1" ref="T357" ca="1">INDEX(Abilities[Stamina Cost], R357)</f>
        <v>5</v>
      </c>
      <c r="U357" cm="1">
        <f t="array" aca="1" ref="U357" ca="1">INDEX(Abilities[Stamina Cost], S357)</f>
        <v>12</v>
      </c>
      <c r="V357">
        <f t="shared" ca="1" si="200"/>
        <v>1</v>
      </c>
      <c r="W357">
        <f t="shared" ca="1" si="201"/>
        <v>5</v>
      </c>
      <c r="X357">
        <f t="shared" ca="1" si="202"/>
        <v>12</v>
      </c>
      <c r="Y357">
        <f t="shared" ca="1" si="203"/>
        <v>1</v>
      </c>
      <c r="Z357">
        <f t="shared" ca="1" si="204"/>
        <v>9</v>
      </c>
      <c r="AA357" s="18" cm="1">
        <f t="array" aca="1" ref="AA357" ca="1">INDEX(Abilities[Element ID], $Z357)</f>
        <v>5</v>
      </c>
      <c r="AB357" s="18" cm="1">
        <f t="array" aca="1" ref="AB357" ca="1">INDEX(Abilities[Stamina Cost], $Z357)</f>
        <v>5</v>
      </c>
      <c r="AC357" s="18" cm="1">
        <f t="array" aca="1" ref="AC357" ca="1">INDEX(Abilities[Min Damage], $Z357)</f>
        <v>11</v>
      </c>
      <c r="AD357" s="18" cm="1">
        <f t="array" aca="1" ref="AD357" ca="1">INDEX(Abilities[Max Damage], $Z357)</f>
        <v>16</v>
      </c>
      <c r="AE357" s="14">
        <f t="shared" ca="1" si="205"/>
        <v>36.886987380023882</v>
      </c>
      <c r="AF357" t="str" cm="1">
        <f t="array" aca="1" ref="AF357" ca="1">INDEX(Abilities[Special Effect], Z357)</f>
        <v>Vampire</v>
      </c>
      <c r="AG357" t="b" cm="1">
        <f t="array" aca="1" ref="AG357" ca="1">RAND() &lt;INDEX(Abilities[Effect Chance], Z357)*O357/100</f>
        <v>1</v>
      </c>
      <c r="AH357" t="str">
        <f t="shared" ca="1" si="206"/>
        <v>Vampire</v>
      </c>
      <c r="AI357" s="14">
        <f t="shared" ca="1" si="207"/>
        <v>36.886987380023882</v>
      </c>
      <c r="AJ357" t="b">
        <f t="shared" ca="1" si="208"/>
        <v>0</v>
      </c>
      <c r="AK357" t="b">
        <f ca="1">AND(AJ357, H357=COUNTA(Parties[Player Party]))</f>
        <v>0</v>
      </c>
      <c r="AL357" s="14" cm="1">
        <f t="array" aca="1" ref="AL357" ca="1">INDEX(ElementMultiplier, BL357, P357)*100/N357</f>
        <v>1.0869565217391304</v>
      </c>
      <c r="AM357" s="14">
        <f t="shared" ca="1" si="195"/>
        <v>32</v>
      </c>
      <c r="AN357" s="18">
        <f t="shared" ca="1" si="198"/>
        <v>33.5</v>
      </c>
      <c r="AO357" s="18">
        <f t="shared" ca="1" si="209"/>
        <v>10</v>
      </c>
      <c r="AP357" s="18">
        <f t="shared" ca="1" si="210"/>
        <v>242</v>
      </c>
      <c r="AQ357" s="18">
        <f t="shared" ca="1" si="211"/>
        <v>92</v>
      </c>
      <c r="AR357" s="18">
        <f t="shared" ca="1" si="212"/>
        <v>99</v>
      </c>
      <c r="AS357">
        <f t="shared" ca="1" si="213"/>
        <v>2</v>
      </c>
      <c r="AT357" cm="1">
        <f t="array" aca="1" ref="AT357" ca="1">IF(AS357=AS356, AT356, INDEX(Parties[Opponent ID], AS357))</f>
        <v>1</v>
      </c>
      <c r="AU357" t="str" cm="1">
        <f t="array" aca="1" ref="AU357" ca="1">IF(AT357=AT356,AU356, INDEX(Monsters[Name], AT357))</f>
        <v>Gnives</v>
      </c>
      <c r="AV357" cm="1">
        <f t="array" aca="1" ref="AV357" ca="1">IF(AND($AS357=$AS356, $CD356=""), BY356, INDEX(Monsters[Health], $AT357))</f>
        <v>61</v>
      </c>
      <c r="AW357" cm="1">
        <f t="array" aca="1" ref="AW357" ca="1">IF(AND($AS357=$AS356, $CD356=""), BZ356, INDEX(Monsters[Stamina], $AT357))</f>
        <v>142</v>
      </c>
      <c r="AX357" s="18" cm="1">
        <f t="array" aca="1" ref="AX357" ca="1">IF(AND($AS357=$AS356, $CD356=""), CA356, INDEX(Monsters[Attack], $AT357))</f>
        <v>105</v>
      </c>
      <c r="AY357" s="18" cm="1">
        <f t="array" aca="1" ref="AY357" ca="1">IF(AND($AS357=$AS356, $CD356=""), CB356, INDEX(Monsters[Defense], $AT357))</f>
        <v>100</v>
      </c>
      <c r="AZ357" s="18" cm="1">
        <f t="array" aca="1" ref="AZ357" ca="1">IF(AND($AS357=$AS356, $CD356=""), CC356, INDEX(Monsters[Luck], $AT357))</f>
        <v>100</v>
      </c>
      <c r="BA357" cm="1">
        <f t="array" aca="1" ref="BA357" ca="1">IF(AT357=AT356, BA356, MATCH(INDEX(Monsters[Element], AT357), Elements, 0))</f>
        <v>1</v>
      </c>
      <c r="BB357" s="4" cm="1">
        <f t="array" aca="1" ref="BB357" ca="1">INDEX(Monsters[Chance to Use 2], AT357)</f>
        <v>0.65</v>
      </c>
      <c r="BC357" cm="1">
        <f t="array" aca="1" ref="BC357" ca="1">INDEX(Monsters[Ability 1 ID], AT357)</f>
        <v>18</v>
      </c>
      <c r="BD357" cm="1">
        <f t="array" aca="1" ref="BD357" ca="1">INDEX(Monsters[Ability 2 ID], AT357)</f>
        <v>2</v>
      </c>
      <c r="BE357" cm="1">
        <f t="array" aca="1" ref="BE357" ca="1">INDEX(Abilities[Stamina Cost], BC357)</f>
        <v>25</v>
      </c>
      <c r="BF357" cm="1">
        <f t="array" aca="1" ref="BF357" ca="1">INDEX(Abilities[Stamina Cost], BD357)</f>
        <v>3</v>
      </c>
      <c r="BG357">
        <f t="shared" ca="1" si="214"/>
        <v>2</v>
      </c>
      <c r="BH357">
        <f t="shared" ca="1" si="215"/>
        <v>3</v>
      </c>
      <c r="BI357">
        <f t="shared" ca="1" si="216"/>
        <v>25</v>
      </c>
      <c r="BJ357">
        <f t="shared" ca="1" si="217"/>
        <v>1</v>
      </c>
      <c r="BK357">
        <f t="shared" ca="1" si="218"/>
        <v>18</v>
      </c>
      <c r="BL357" s="18" cm="1">
        <f t="array" aca="1" ref="BL357" ca="1">INDEX(Abilities[Element ID], $BK357)</f>
        <v>1</v>
      </c>
      <c r="BM357" s="18" cm="1">
        <f t="array" aca="1" ref="BM357" ca="1">INDEX(Abilities[Stamina Cost], $BK357)</f>
        <v>25</v>
      </c>
      <c r="BN357" s="18" cm="1">
        <f t="array" aca="1" ref="BN357" ca="1">INDEX(Abilities[Min Damage], $BK357)</f>
        <v>22</v>
      </c>
      <c r="BO357" s="18" cm="1">
        <f t="array" aca="1" ref="BO357" ca="1">INDEX(Abilities[Max Damage], $BK357)</f>
        <v>36</v>
      </c>
      <c r="BP357" s="14">
        <f t="shared" ca="1" si="219"/>
        <v>31.583490575154869</v>
      </c>
      <c r="BQ357" t="str" cm="1">
        <f t="array" aca="1" ref="BQ357" ca="1">INDEX(Abilities[Special Effect], BK357)</f>
        <v>Unlucky</v>
      </c>
      <c r="BR357" t="b" cm="1">
        <f t="array" aca="1" ref="BR357" ca="1">RAND() &lt;INDEX(Abilities[Effect Chance], BK357)*AZ357/100</f>
        <v>1</v>
      </c>
      <c r="BS357" t="str">
        <f t="shared" ca="1" si="220"/>
        <v>Unlucky</v>
      </c>
      <c r="BT357" s="14">
        <f t="shared" ca="1" si="221"/>
        <v>31.583490575154869</v>
      </c>
      <c r="BU357" t="b">
        <f t="shared" ca="1" si="222"/>
        <v>0</v>
      </c>
      <c r="BV357" t="b">
        <f ca="1">AND(BU357, AS357=COUNTA(Parties[Opponent Party]))</f>
        <v>0</v>
      </c>
      <c r="BW357" s="14" cm="1">
        <f t="array" aca="1" ref="BW357" ca="1">INDEX(ElementMultiplier, AA357, BA357)*100/AY357</f>
        <v>1</v>
      </c>
      <c r="BX357" s="18">
        <f t="shared" ca="1" si="196"/>
        <v>37</v>
      </c>
      <c r="BY357" s="18">
        <f t="shared" ca="1" si="197"/>
        <v>24</v>
      </c>
      <c r="BZ357" s="18">
        <f t="shared" ca="1" si="223"/>
        <v>117</v>
      </c>
      <c r="CA357" s="18">
        <f t="shared" ca="1" si="224"/>
        <v>105</v>
      </c>
      <c r="CB357" s="18">
        <f t="shared" ca="1" si="225"/>
        <v>100</v>
      </c>
      <c r="CC357" s="18">
        <f t="shared" ca="1" si="226"/>
        <v>100</v>
      </c>
      <c r="CD357" t="str">
        <f t="shared" ca="1" si="227"/>
        <v/>
      </c>
    </row>
    <row r="358" spans="8:82" x14ac:dyDescent="0.25">
      <c r="H358">
        <f t="shared" ca="1" si="199"/>
        <v>1</v>
      </c>
      <c r="I358" cm="1">
        <f t="array" aca="1" ref="I358" ca="1">IF(H358=H357, I357, INDEX(Parties[Player ID], H358))</f>
        <v>5</v>
      </c>
      <c r="J358" t="str" cm="1">
        <f t="array" aca="1" ref="J358" ca="1">IF(I358=I357,J357, INDEX(Monsters[Name], I358))</f>
        <v>Gunome</v>
      </c>
      <c r="K358" cm="1">
        <f t="array" aca="1" ref="K358" ca="1">IF(AND($H358=$H357, CD357=""), AN357, INDEX(Monsters[Health], $I358))</f>
        <v>33.5</v>
      </c>
      <c r="L358" cm="1">
        <f t="array" aca="1" ref="L358" ca="1">IF(AND($H358=$H357, $CD357=""), AO357, INDEX(Monsters[Stamina], $I358))</f>
        <v>10</v>
      </c>
      <c r="M358" s="18" cm="1">
        <f t="array" aca="1" ref="M358" ca="1">IF(AND($H358=$H357, $CD357=""), AP357, INDEX(Monsters[Attack], $I358))</f>
        <v>242</v>
      </c>
      <c r="N358" s="18" cm="1">
        <f t="array" aca="1" ref="N358" ca="1">IF(AND($H358=$H357, $CD357=""), AQ357, INDEX(Monsters[Defense], $I358))</f>
        <v>92</v>
      </c>
      <c r="O358" s="18" cm="1">
        <f t="array" aca="1" ref="O358" ca="1">IF(AND($H358=$H357, $CD357=""), AR357, INDEX(Monsters[Luck], $I358))</f>
        <v>99</v>
      </c>
      <c r="P358" cm="1">
        <f t="array" aca="1" ref="P358" ca="1">IF(I358=I357, P357, MATCH(INDEX(Monsters[Element], I358), Elements, 0))</f>
        <v>5</v>
      </c>
      <c r="Q358" s="4" cm="1">
        <f t="array" aca="1" ref="Q358" ca="1">INDEX(Monsters[Chance to Use 2], I358)</f>
        <v>0.4</v>
      </c>
      <c r="R358" cm="1">
        <f t="array" aca="1" ref="R358" ca="1">INDEX(Monsters[Ability 1 ID], I358)</f>
        <v>9</v>
      </c>
      <c r="S358" cm="1">
        <f t="array" aca="1" ref="S358" ca="1">INDEX(Monsters[Ability 2 ID], I358)</f>
        <v>10</v>
      </c>
      <c r="T358" cm="1">
        <f t="array" aca="1" ref="T358" ca="1">INDEX(Abilities[Stamina Cost], R358)</f>
        <v>5</v>
      </c>
      <c r="U358" cm="1">
        <f t="array" aca="1" ref="U358" ca="1">INDEX(Abilities[Stamina Cost], S358)</f>
        <v>12</v>
      </c>
      <c r="V358">
        <f t="shared" ca="1" si="200"/>
        <v>1</v>
      </c>
      <c r="W358">
        <f t="shared" ca="1" si="201"/>
        <v>5</v>
      </c>
      <c r="X358">
        <f t="shared" ca="1" si="202"/>
        <v>12</v>
      </c>
      <c r="Y358">
        <f t="shared" ca="1" si="203"/>
        <v>1</v>
      </c>
      <c r="Z358">
        <f t="shared" ca="1" si="204"/>
        <v>9</v>
      </c>
      <c r="AA358" s="18" cm="1">
        <f t="array" aca="1" ref="AA358" ca="1">INDEX(Abilities[Element ID], $Z358)</f>
        <v>5</v>
      </c>
      <c r="AB358" s="18" cm="1">
        <f t="array" aca="1" ref="AB358" ca="1">INDEX(Abilities[Stamina Cost], $Z358)</f>
        <v>5</v>
      </c>
      <c r="AC358" s="18" cm="1">
        <f t="array" aca="1" ref="AC358" ca="1">INDEX(Abilities[Min Damage], $Z358)</f>
        <v>11</v>
      </c>
      <c r="AD358" s="18" cm="1">
        <f t="array" aca="1" ref="AD358" ca="1">INDEX(Abilities[Max Damage], $Z358)</f>
        <v>16</v>
      </c>
      <c r="AE358" s="14">
        <f t="shared" ca="1" si="205"/>
        <v>29.721769439411947</v>
      </c>
      <c r="AF358" t="str" cm="1">
        <f t="array" aca="1" ref="AF358" ca="1">INDEX(Abilities[Special Effect], Z358)</f>
        <v>Vampire</v>
      </c>
      <c r="AG358" t="b" cm="1">
        <f t="array" aca="1" ref="AG358" ca="1">RAND() &lt;INDEX(Abilities[Effect Chance], Z358)*O358/100</f>
        <v>0</v>
      </c>
      <c r="AH358" t="str">
        <f t="shared" ca="1" si="206"/>
        <v/>
      </c>
      <c r="AI358" s="14">
        <f t="shared" ca="1" si="207"/>
        <v>29.721769439411947</v>
      </c>
      <c r="AJ358" t="b">
        <f t="shared" ca="1" si="208"/>
        <v>0</v>
      </c>
      <c r="AK358" t="b">
        <f ca="1">AND(AJ358, H358=COUNTA(Parties[Player Party]))</f>
        <v>0</v>
      </c>
      <c r="AL358" s="14" cm="1">
        <f t="array" aca="1" ref="AL358" ca="1">INDEX(ElementMultiplier, BL358, P358)*100/N358</f>
        <v>1.0869565217391304</v>
      </c>
      <c r="AM358" s="14">
        <f t="shared" ca="1" si="195"/>
        <v>12</v>
      </c>
      <c r="AN358" s="18">
        <f t="shared" ca="1" si="198"/>
        <v>21.5</v>
      </c>
      <c r="AO358" s="18">
        <f t="shared" ca="1" si="209"/>
        <v>5</v>
      </c>
      <c r="AP358" s="18">
        <f t="shared" ca="1" si="210"/>
        <v>242</v>
      </c>
      <c r="AQ358" s="18">
        <f t="shared" ca="1" si="211"/>
        <v>83</v>
      </c>
      <c r="AR358" s="18">
        <f t="shared" ca="1" si="212"/>
        <v>99</v>
      </c>
      <c r="AS358">
        <f t="shared" ca="1" si="213"/>
        <v>2</v>
      </c>
      <c r="AT358" cm="1">
        <f t="array" aca="1" ref="AT358" ca="1">IF(AS358=AS357, AT357, INDEX(Parties[Opponent ID], AS358))</f>
        <v>1</v>
      </c>
      <c r="AU358" t="str" cm="1">
        <f t="array" aca="1" ref="AU358" ca="1">IF(AT358=AT357,AU357, INDEX(Monsters[Name], AT358))</f>
        <v>Gnives</v>
      </c>
      <c r="AV358" cm="1">
        <f t="array" aca="1" ref="AV358" ca="1">IF(AND($AS358=$AS357, $CD357=""), BY357, INDEX(Monsters[Health], $AT358))</f>
        <v>24</v>
      </c>
      <c r="AW358" cm="1">
        <f t="array" aca="1" ref="AW358" ca="1">IF(AND($AS358=$AS357, $CD357=""), BZ357, INDEX(Monsters[Stamina], $AT358))</f>
        <v>117</v>
      </c>
      <c r="AX358" s="18" cm="1">
        <f t="array" aca="1" ref="AX358" ca="1">IF(AND($AS358=$AS357, $CD357=""), CA357, INDEX(Monsters[Attack], $AT358))</f>
        <v>105</v>
      </c>
      <c r="AY358" s="18" cm="1">
        <f t="array" aca="1" ref="AY358" ca="1">IF(AND($AS358=$AS357, $CD357=""), CB357, INDEX(Monsters[Defense], $AT358))</f>
        <v>100</v>
      </c>
      <c r="AZ358" s="18" cm="1">
        <f t="array" aca="1" ref="AZ358" ca="1">IF(AND($AS358=$AS357, $CD357=""), CC357, INDEX(Monsters[Luck], $AT358))</f>
        <v>100</v>
      </c>
      <c r="BA358" cm="1">
        <f t="array" aca="1" ref="BA358" ca="1">IF(AT358=AT357, BA357, MATCH(INDEX(Monsters[Element], AT358), Elements, 0))</f>
        <v>1</v>
      </c>
      <c r="BB358" s="4" cm="1">
        <f t="array" aca="1" ref="BB358" ca="1">INDEX(Monsters[Chance to Use 2], AT358)</f>
        <v>0.65</v>
      </c>
      <c r="BC358" cm="1">
        <f t="array" aca="1" ref="BC358" ca="1">INDEX(Monsters[Ability 1 ID], AT358)</f>
        <v>18</v>
      </c>
      <c r="BD358" cm="1">
        <f t="array" aca="1" ref="BD358" ca="1">INDEX(Monsters[Ability 2 ID], AT358)</f>
        <v>2</v>
      </c>
      <c r="BE358" cm="1">
        <f t="array" aca="1" ref="BE358" ca="1">INDEX(Abilities[Stamina Cost], BC358)</f>
        <v>25</v>
      </c>
      <c r="BF358" cm="1">
        <f t="array" aca="1" ref="BF358" ca="1">INDEX(Abilities[Stamina Cost], BD358)</f>
        <v>3</v>
      </c>
      <c r="BG358">
        <f t="shared" ca="1" si="214"/>
        <v>2</v>
      </c>
      <c r="BH358">
        <f t="shared" ca="1" si="215"/>
        <v>3</v>
      </c>
      <c r="BI358">
        <f t="shared" ca="1" si="216"/>
        <v>25</v>
      </c>
      <c r="BJ358">
        <f t="shared" ca="1" si="217"/>
        <v>2</v>
      </c>
      <c r="BK358">
        <f t="shared" ca="1" si="218"/>
        <v>2</v>
      </c>
      <c r="BL358" s="18" cm="1">
        <f t="array" aca="1" ref="BL358" ca="1">INDEX(Abilities[Element ID], $BK358)</f>
        <v>1</v>
      </c>
      <c r="BM358" s="18" cm="1">
        <f t="array" aca="1" ref="BM358" ca="1">INDEX(Abilities[Stamina Cost], $BK358)</f>
        <v>3</v>
      </c>
      <c r="BN358" s="18" cm="1">
        <f t="array" aca="1" ref="BN358" ca="1">INDEX(Abilities[Min Damage], $BK358)</f>
        <v>8</v>
      </c>
      <c r="BO358" s="18" cm="1">
        <f t="array" aca="1" ref="BO358" ca="1">INDEX(Abilities[Max Damage], $BK358)</f>
        <v>13</v>
      </c>
      <c r="BP358" s="14">
        <f t="shared" ca="1" si="219"/>
        <v>11.502748507414523</v>
      </c>
      <c r="BQ358" t="str" cm="1">
        <f t="array" aca="1" ref="BQ358" ca="1">INDEX(Abilities[Special Effect], BK358)</f>
        <v>Sunder</v>
      </c>
      <c r="BR358" t="b" cm="1">
        <f t="array" aca="1" ref="BR358" ca="1">RAND() &lt;INDEX(Abilities[Effect Chance], BK358)*AZ358/100</f>
        <v>1</v>
      </c>
      <c r="BS358" t="str">
        <f t="shared" ca="1" si="220"/>
        <v>Sunder</v>
      </c>
      <c r="BT358" s="14">
        <f t="shared" ca="1" si="221"/>
        <v>11.502748507414523</v>
      </c>
      <c r="BU358" t="b">
        <f t="shared" ca="1" si="222"/>
        <v>1</v>
      </c>
      <c r="BV358" t="b">
        <f ca="1">AND(BU358, AS358=COUNTA(Parties[Opponent Party]))</f>
        <v>0</v>
      </c>
      <c r="BW358" s="14" cm="1">
        <f t="array" aca="1" ref="BW358" ca="1">INDEX(ElementMultiplier, AA358, BA358)*100/AY358</f>
        <v>1</v>
      </c>
      <c r="BX358" s="18">
        <f t="shared" ca="1" si="196"/>
        <v>30</v>
      </c>
      <c r="BY358" s="18">
        <f t="shared" ca="1" si="197"/>
        <v>0</v>
      </c>
      <c r="BZ358" s="18">
        <f t="shared" ca="1" si="223"/>
        <v>114</v>
      </c>
      <c r="CA358" s="18">
        <f t="shared" ca="1" si="224"/>
        <v>105</v>
      </c>
      <c r="CB358" s="18">
        <f t="shared" ca="1" si="225"/>
        <v>100</v>
      </c>
      <c r="CC358" s="18">
        <f t="shared" ca="1" si="226"/>
        <v>100</v>
      </c>
      <c r="CD358" t="str">
        <f t="shared" ca="1" si="227"/>
        <v/>
      </c>
    </row>
    <row r="359" spans="8:82" x14ac:dyDescent="0.25">
      <c r="H359">
        <f t="shared" ca="1" si="199"/>
        <v>1</v>
      </c>
      <c r="I359" cm="1">
        <f t="array" aca="1" ref="I359" ca="1">IF(H359=H358, I358, INDEX(Parties[Player ID], H359))</f>
        <v>5</v>
      </c>
      <c r="J359" t="str" cm="1">
        <f t="array" aca="1" ref="J359" ca="1">IF(I359=I358,J358, INDEX(Monsters[Name], I359))</f>
        <v>Gunome</v>
      </c>
      <c r="K359" cm="1">
        <f t="array" aca="1" ref="K359" ca="1">IF(AND($H359=$H358, CD358=""), AN358, INDEX(Monsters[Health], $I359))</f>
        <v>21.5</v>
      </c>
      <c r="L359" cm="1">
        <f t="array" aca="1" ref="L359" ca="1">IF(AND($H359=$H358, $CD358=""), AO358, INDEX(Monsters[Stamina], $I359))</f>
        <v>5</v>
      </c>
      <c r="M359" s="18" cm="1">
        <f t="array" aca="1" ref="M359" ca="1">IF(AND($H359=$H358, $CD358=""), AP358, INDEX(Monsters[Attack], $I359))</f>
        <v>242</v>
      </c>
      <c r="N359" s="18" cm="1">
        <f t="array" aca="1" ref="N359" ca="1">IF(AND($H359=$H358, $CD358=""), AQ358, INDEX(Monsters[Defense], $I359))</f>
        <v>83</v>
      </c>
      <c r="O359" s="18" cm="1">
        <f t="array" aca="1" ref="O359" ca="1">IF(AND($H359=$H358, $CD358=""), AR358, INDEX(Monsters[Luck], $I359))</f>
        <v>99</v>
      </c>
      <c r="P359" cm="1">
        <f t="array" aca="1" ref="P359" ca="1">IF(I359=I358, P358, MATCH(INDEX(Monsters[Element], I359), Elements, 0))</f>
        <v>5</v>
      </c>
      <c r="Q359" s="4" cm="1">
        <f t="array" aca="1" ref="Q359" ca="1">INDEX(Monsters[Chance to Use 2], I359)</f>
        <v>0.4</v>
      </c>
      <c r="R359" cm="1">
        <f t="array" aca="1" ref="R359" ca="1">INDEX(Monsters[Ability 1 ID], I359)</f>
        <v>9</v>
      </c>
      <c r="S359" cm="1">
        <f t="array" aca="1" ref="S359" ca="1">INDEX(Monsters[Ability 2 ID], I359)</f>
        <v>10</v>
      </c>
      <c r="T359" cm="1">
        <f t="array" aca="1" ref="T359" ca="1">INDEX(Abilities[Stamina Cost], R359)</f>
        <v>5</v>
      </c>
      <c r="U359" cm="1">
        <f t="array" aca="1" ref="U359" ca="1">INDEX(Abilities[Stamina Cost], S359)</f>
        <v>12</v>
      </c>
      <c r="V359">
        <f t="shared" ca="1" si="200"/>
        <v>1</v>
      </c>
      <c r="W359">
        <f t="shared" ca="1" si="201"/>
        <v>5</v>
      </c>
      <c r="X359">
        <f t="shared" ca="1" si="202"/>
        <v>12</v>
      </c>
      <c r="Y359">
        <f t="shared" ca="1" si="203"/>
        <v>1</v>
      </c>
      <c r="Z359">
        <f t="shared" ca="1" si="204"/>
        <v>9</v>
      </c>
      <c r="AA359" s="18" cm="1">
        <f t="array" aca="1" ref="AA359" ca="1">INDEX(Abilities[Element ID], $Z359)</f>
        <v>5</v>
      </c>
      <c r="AB359" s="18" cm="1">
        <f t="array" aca="1" ref="AB359" ca="1">INDEX(Abilities[Stamina Cost], $Z359)</f>
        <v>5</v>
      </c>
      <c r="AC359" s="18" cm="1">
        <f t="array" aca="1" ref="AC359" ca="1">INDEX(Abilities[Min Damage], $Z359)</f>
        <v>11</v>
      </c>
      <c r="AD359" s="18" cm="1">
        <f t="array" aca="1" ref="AD359" ca="1">INDEX(Abilities[Max Damage], $Z359)</f>
        <v>16</v>
      </c>
      <c r="AE359" s="14">
        <f t="shared" ca="1" si="205"/>
        <v>30.16806670706324</v>
      </c>
      <c r="AF359" t="str" cm="1">
        <f t="array" aca="1" ref="AF359" ca="1">INDEX(Abilities[Special Effect], Z359)</f>
        <v>Vampire</v>
      </c>
      <c r="AG359" t="b" cm="1">
        <f t="array" aca="1" ref="AG359" ca="1">RAND() &lt;INDEX(Abilities[Effect Chance], Z359)*O359/100</f>
        <v>0</v>
      </c>
      <c r="AH359" t="str">
        <f t="shared" ca="1" si="206"/>
        <v/>
      </c>
      <c r="AI359" s="14">
        <f t="shared" ca="1" si="207"/>
        <v>30.16806670706324</v>
      </c>
      <c r="AJ359" t="b">
        <f t="shared" ca="1" si="208"/>
        <v>1</v>
      </c>
      <c r="AK359" t="b">
        <f ca="1">AND(AJ359, H359=COUNTA(Parties[Player Party]))</f>
        <v>0</v>
      </c>
      <c r="AL359" s="14" cm="1">
        <f t="array" aca="1" ref="AL359" ca="1">INDEX(ElementMultiplier, BL359, P359)*100/N359</f>
        <v>1.5060240963855422</v>
      </c>
      <c r="AM359" s="14">
        <f t="shared" ca="1" si="195"/>
        <v>16</v>
      </c>
      <c r="AN359" s="18">
        <f t="shared" ca="1" si="198"/>
        <v>5.5</v>
      </c>
      <c r="AO359" s="18">
        <f t="shared" ca="1" si="209"/>
        <v>0</v>
      </c>
      <c r="AP359" s="18">
        <f t="shared" ca="1" si="210"/>
        <v>242</v>
      </c>
      <c r="AQ359" s="18">
        <f t="shared" ca="1" si="211"/>
        <v>83</v>
      </c>
      <c r="AR359" s="18">
        <f t="shared" ca="1" si="212"/>
        <v>99</v>
      </c>
      <c r="AS359">
        <f t="shared" ca="1" si="213"/>
        <v>3</v>
      </c>
      <c r="AT359" cm="1">
        <f t="array" aca="1" ref="AT359" ca="1">IF(AS359=AS358, AT358, INDEX(Parties[Opponent ID], AS359))</f>
        <v>11</v>
      </c>
      <c r="AU359" t="str" cm="1">
        <f t="array" aca="1" ref="AU359" ca="1">IF(AT359=AT358,AU358, INDEX(Monsters[Name], AT359))</f>
        <v>Gneaver</v>
      </c>
      <c r="AV359" cm="1">
        <f t="array" aca="1" ref="AV359" ca="1">IF(AND($AS359=$AS358, $CD358=""), BY358, INDEX(Monsters[Health], $AT359))</f>
        <v>120</v>
      </c>
      <c r="AW359" cm="1">
        <f t="array" aca="1" ref="AW359" ca="1">IF(AND($AS359=$AS358, $CD358=""), BZ358, INDEX(Monsters[Stamina], $AT359))</f>
        <v>107</v>
      </c>
      <c r="AX359" s="18" cm="1">
        <f t="array" aca="1" ref="AX359" ca="1">IF(AND($AS359=$AS358, $CD358=""), CA358, INDEX(Monsters[Attack], $AT359))</f>
        <v>110</v>
      </c>
      <c r="AY359" s="18" cm="1">
        <f t="array" aca="1" ref="AY359" ca="1">IF(AND($AS359=$AS358, $CD358=""), CB358, INDEX(Monsters[Defense], $AT359))</f>
        <v>80</v>
      </c>
      <c r="AZ359" s="18" cm="1">
        <f t="array" aca="1" ref="AZ359" ca="1">IF(AND($AS359=$AS358, $CD358=""), CC358, INDEX(Monsters[Luck], $AT359))</f>
        <v>100</v>
      </c>
      <c r="BA359" cm="1">
        <f t="array" aca="1" ref="BA359" ca="1">IF(AT359=AT358, BA358, MATCH(INDEX(Monsters[Element], AT359), Elements, 0))</f>
        <v>4</v>
      </c>
      <c r="BB359" s="4" cm="1">
        <f t="array" aca="1" ref="BB359" ca="1">INDEX(Monsters[Chance to Use 2], AT359)</f>
        <v>0.25</v>
      </c>
      <c r="BC359" cm="1">
        <f t="array" aca="1" ref="BC359" ca="1">INDEX(Monsters[Ability 1 ID], AT359)</f>
        <v>1</v>
      </c>
      <c r="BD359" cm="1">
        <f t="array" aca="1" ref="BD359" ca="1">INDEX(Monsters[Ability 2 ID], AT359)</f>
        <v>2</v>
      </c>
      <c r="BE359" cm="1">
        <f t="array" aca="1" ref="BE359" ca="1">INDEX(Abilities[Stamina Cost], BC359)</f>
        <v>5</v>
      </c>
      <c r="BF359" cm="1">
        <f t="array" aca="1" ref="BF359" ca="1">INDEX(Abilities[Stamina Cost], BD359)</f>
        <v>3</v>
      </c>
      <c r="BG359">
        <f t="shared" ca="1" si="214"/>
        <v>2</v>
      </c>
      <c r="BH359">
        <f t="shared" ca="1" si="215"/>
        <v>3</v>
      </c>
      <c r="BI359">
        <f t="shared" ca="1" si="216"/>
        <v>5</v>
      </c>
      <c r="BJ359">
        <f t="shared" ca="1" si="217"/>
        <v>1</v>
      </c>
      <c r="BK359">
        <f t="shared" ca="1" si="218"/>
        <v>1</v>
      </c>
      <c r="BL359" s="18" cm="1">
        <f t="array" aca="1" ref="BL359" ca="1">INDEX(Abilities[Element ID], $BK359)</f>
        <v>4</v>
      </c>
      <c r="BM359" s="18" cm="1">
        <f t="array" aca="1" ref="BM359" ca="1">INDEX(Abilities[Stamina Cost], $BK359)</f>
        <v>5</v>
      </c>
      <c r="BN359" s="18" cm="1">
        <f t="array" aca="1" ref="BN359" ca="1">INDEX(Abilities[Min Damage], $BK359)</f>
        <v>12</v>
      </c>
      <c r="BO359" s="18" cm="1">
        <f t="array" aca="1" ref="BO359" ca="1">INDEX(Abilities[Max Damage], $BK359)</f>
        <v>18</v>
      </c>
      <c r="BP359" s="14">
        <f t="shared" ca="1" si="219"/>
        <v>16.211076600124787</v>
      </c>
      <c r="BQ359" t="str" cm="1">
        <f t="array" aca="1" ref="BQ359" ca="1">INDEX(Abilities[Special Effect], BK359)</f>
        <v>Vampire</v>
      </c>
      <c r="BR359" t="b" cm="1">
        <f t="array" aca="1" ref="BR359" ca="1">RAND() &lt;INDEX(Abilities[Effect Chance], BK359)*AZ359/100</f>
        <v>1</v>
      </c>
      <c r="BS359" t="str">
        <f t="shared" ca="1" si="220"/>
        <v>Vampire</v>
      </c>
      <c r="BT359" s="14">
        <f t="shared" ca="1" si="221"/>
        <v>16.211076600124787</v>
      </c>
      <c r="BU359" t="b">
        <f t="shared" ca="1" si="222"/>
        <v>0</v>
      </c>
      <c r="BV359" t="b">
        <f ca="1">AND(BU359, AS359=COUNTA(Parties[Opponent Party]))</f>
        <v>0</v>
      </c>
      <c r="BW359" s="14" cm="1">
        <f t="array" aca="1" ref="BW359" ca="1">INDEX(ElementMultiplier, AA359, BA359)*100/AY359</f>
        <v>1.875</v>
      </c>
      <c r="BX359" s="18">
        <f t="shared" ca="1" si="196"/>
        <v>57</v>
      </c>
      <c r="BY359" s="18">
        <f t="shared" ca="1" si="197"/>
        <v>71</v>
      </c>
      <c r="BZ359" s="18">
        <f t="shared" ca="1" si="223"/>
        <v>102</v>
      </c>
      <c r="CA359" s="18">
        <f t="shared" ca="1" si="224"/>
        <v>110</v>
      </c>
      <c r="CB359" s="18">
        <f t="shared" ca="1" si="225"/>
        <v>80</v>
      </c>
      <c r="CC359" s="18">
        <f t="shared" ca="1" si="226"/>
        <v>100</v>
      </c>
      <c r="CD359" t="str">
        <f t="shared" ca="1" si="227"/>
        <v/>
      </c>
    </row>
    <row r="360" spans="8:82" x14ac:dyDescent="0.25">
      <c r="H360">
        <f t="shared" ca="1" si="199"/>
        <v>2</v>
      </c>
      <c r="I360" cm="1">
        <f t="array" aca="1" ref="I360" ca="1">IF(H360=H359, I359, INDEX(Parties[Player ID], H360))</f>
        <v>8</v>
      </c>
      <c r="J360" t="str" cm="1">
        <f t="array" aca="1" ref="J360" ca="1">IF(I360=I359,J359, INDEX(Monsters[Name], I360))</f>
        <v>EFUP Gnome (Extrodinary Fantasical Ultra Pretty Gnome)</v>
      </c>
      <c r="K360" cm="1">
        <f t="array" aca="1" ref="K360" ca="1">IF(AND($H360=$H359, CD359=""), AN359, INDEX(Monsters[Health], $I360))</f>
        <v>110</v>
      </c>
      <c r="L360" cm="1">
        <f t="array" aca="1" ref="L360" ca="1">IF(AND($H360=$H359, $CD359=""), AO359, INDEX(Monsters[Stamina], $I360))</f>
        <v>200</v>
      </c>
      <c r="M360" s="18" cm="1">
        <f t="array" aca="1" ref="M360" ca="1">IF(AND($H360=$H359, $CD359=""), AP359, INDEX(Monsters[Attack], $I360))</f>
        <v>80</v>
      </c>
      <c r="N360" s="18" cm="1">
        <f t="array" aca="1" ref="N360" ca="1">IF(AND($H360=$H359, $CD359=""), AQ359, INDEX(Monsters[Defense], $I360))</f>
        <v>95</v>
      </c>
      <c r="O360" s="18" cm="1">
        <f t="array" aca="1" ref="O360" ca="1">IF(AND($H360=$H359, $CD359=""), AR359, INDEX(Monsters[Luck], $I360))</f>
        <v>100</v>
      </c>
      <c r="P360" cm="1">
        <f t="array" aca="1" ref="P360" ca="1">IF(I360=I359, P359, MATCH(INDEX(Monsters[Element], I360), Elements, 0))</f>
        <v>2</v>
      </c>
      <c r="Q360" s="4" cm="1">
        <f t="array" aca="1" ref="Q360" ca="1">INDEX(Monsters[Chance to Use 2], I360)</f>
        <v>0.8</v>
      </c>
      <c r="R360" cm="1">
        <f t="array" aca="1" ref="R360" ca="1">INDEX(Monsters[Ability 1 ID], I360)</f>
        <v>14</v>
      </c>
      <c r="S360" cm="1">
        <f t="array" aca="1" ref="S360" ca="1">INDEX(Monsters[Ability 2 ID], I360)</f>
        <v>11</v>
      </c>
      <c r="T360" cm="1">
        <f t="array" aca="1" ref="T360" ca="1">INDEX(Abilities[Stamina Cost], R360)</f>
        <v>20</v>
      </c>
      <c r="U360" cm="1">
        <f t="array" aca="1" ref="U360" ca="1">INDEX(Abilities[Stamina Cost], S360)</f>
        <v>10</v>
      </c>
      <c r="V360">
        <f t="shared" ca="1" si="200"/>
        <v>2</v>
      </c>
      <c r="W360">
        <f t="shared" ca="1" si="201"/>
        <v>10</v>
      </c>
      <c r="X360">
        <f t="shared" ca="1" si="202"/>
        <v>20</v>
      </c>
      <c r="Y360">
        <f t="shared" ca="1" si="203"/>
        <v>2</v>
      </c>
      <c r="Z360">
        <f t="shared" ca="1" si="204"/>
        <v>11</v>
      </c>
      <c r="AA360" s="18" cm="1">
        <f t="array" aca="1" ref="AA360" ca="1">INDEX(Abilities[Element ID], $Z360)</f>
        <v>2</v>
      </c>
      <c r="AB360" s="18" cm="1">
        <f t="array" aca="1" ref="AB360" ca="1">INDEX(Abilities[Stamina Cost], $Z360)</f>
        <v>10</v>
      </c>
      <c r="AC360" s="18" cm="1">
        <f t="array" aca="1" ref="AC360" ca="1">INDEX(Abilities[Min Damage], $Z360)</f>
        <v>10</v>
      </c>
      <c r="AD360" s="18" cm="1">
        <f t="array" aca="1" ref="AD360" ca="1">INDEX(Abilities[Max Damage], $Z360)</f>
        <v>22</v>
      </c>
      <c r="AE360" s="14">
        <f t="shared" ca="1" si="205"/>
        <v>9.7848188408331698</v>
      </c>
      <c r="AF360" t="str" cm="1">
        <f t="array" aca="1" ref="AF360" ca="1">INDEX(Abilities[Special Effect], Z360)</f>
        <v>Vampire</v>
      </c>
      <c r="AG360" t="b" cm="1">
        <f t="array" aca="1" ref="AG360" ca="1">RAND() &lt;INDEX(Abilities[Effect Chance], Z360)*O360/100</f>
        <v>0</v>
      </c>
      <c r="AH360" t="str">
        <f t="shared" ca="1" si="206"/>
        <v/>
      </c>
      <c r="AI360" s="14">
        <f t="shared" ca="1" si="207"/>
        <v>9.7848188408331698</v>
      </c>
      <c r="AJ360" t="b">
        <f t="shared" ca="1" si="208"/>
        <v>0</v>
      </c>
      <c r="AK360" t="b">
        <f ca="1">AND(AJ360, H360=COUNTA(Parties[Player Party]))</f>
        <v>0</v>
      </c>
      <c r="AL360" s="14" cm="1">
        <f t="array" aca="1" ref="AL360" ca="1">INDEX(ElementMultiplier, BL360, P360)*100/N360</f>
        <v>2.1052631578947367</v>
      </c>
      <c r="AM360" s="14">
        <f t="shared" ca="1" si="195"/>
        <v>16</v>
      </c>
      <c r="AN360" s="18">
        <f t="shared" ca="1" si="198"/>
        <v>94</v>
      </c>
      <c r="AO360" s="18">
        <f t="shared" ca="1" si="209"/>
        <v>190</v>
      </c>
      <c r="AP360" s="18">
        <f t="shared" ca="1" si="210"/>
        <v>80</v>
      </c>
      <c r="AQ360" s="18">
        <f t="shared" ca="1" si="211"/>
        <v>95</v>
      </c>
      <c r="AR360" s="18">
        <f t="shared" ca="1" si="212"/>
        <v>100</v>
      </c>
      <c r="AS360">
        <f t="shared" ca="1" si="213"/>
        <v>3</v>
      </c>
      <c r="AT360" cm="1">
        <f t="array" aca="1" ref="AT360" ca="1">IF(AS360=AS359, AT359, INDEX(Parties[Opponent ID], AS360))</f>
        <v>11</v>
      </c>
      <c r="AU360" t="str" cm="1">
        <f t="array" aca="1" ref="AU360" ca="1">IF(AT360=AT359,AU359, INDEX(Monsters[Name], AT360))</f>
        <v>Gneaver</v>
      </c>
      <c r="AV360" cm="1">
        <f t="array" aca="1" ref="AV360" ca="1">IF(AND($AS360=$AS359, $CD359=""), BY359, INDEX(Monsters[Health], $AT360))</f>
        <v>71</v>
      </c>
      <c r="AW360" cm="1">
        <f t="array" aca="1" ref="AW360" ca="1">IF(AND($AS360=$AS359, $CD359=""), BZ359, INDEX(Monsters[Stamina], $AT360))</f>
        <v>102</v>
      </c>
      <c r="AX360" s="18" cm="1">
        <f t="array" aca="1" ref="AX360" ca="1">IF(AND($AS360=$AS359, $CD359=""), CA359, INDEX(Monsters[Attack], $AT360))</f>
        <v>110</v>
      </c>
      <c r="AY360" s="18" cm="1">
        <f t="array" aca="1" ref="AY360" ca="1">IF(AND($AS360=$AS359, $CD359=""), CB359, INDEX(Monsters[Defense], $AT360))</f>
        <v>80</v>
      </c>
      <c r="AZ360" s="18" cm="1">
        <f t="array" aca="1" ref="AZ360" ca="1">IF(AND($AS360=$AS359, $CD359=""), CC359, INDEX(Monsters[Luck], $AT360))</f>
        <v>100</v>
      </c>
      <c r="BA360" cm="1">
        <f t="array" aca="1" ref="BA360" ca="1">IF(AT360=AT359, BA359, MATCH(INDEX(Monsters[Element], AT360), Elements, 0))</f>
        <v>4</v>
      </c>
      <c r="BB360" s="4" cm="1">
        <f t="array" aca="1" ref="BB360" ca="1">INDEX(Monsters[Chance to Use 2], AT360)</f>
        <v>0.25</v>
      </c>
      <c r="BC360" cm="1">
        <f t="array" aca="1" ref="BC360" ca="1">INDEX(Monsters[Ability 1 ID], AT360)</f>
        <v>1</v>
      </c>
      <c r="BD360" cm="1">
        <f t="array" aca="1" ref="BD360" ca="1">INDEX(Monsters[Ability 2 ID], AT360)</f>
        <v>2</v>
      </c>
      <c r="BE360" cm="1">
        <f t="array" aca="1" ref="BE360" ca="1">INDEX(Abilities[Stamina Cost], BC360)</f>
        <v>5</v>
      </c>
      <c r="BF360" cm="1">
        <f t="array" aca="1" ref="BF360" ca="1">INDEX(Abilities[Stamina Cost], BD360)</f>
        <v>3</v>
      </c>
      <c r="BG360">
        <f t="shared" ca="1" si="214"/>
        <v>2</v>
      </c>
      <c r="BH360">
        <f t="shared" ca="1" si="215"/>
        <v>3</v>
      </c>
      <c r="BI360">
        <f t="shared" ca="1" si="216"/>
        <v>5</v>
      </c>
      <c r="BJ360">
        <f t="shared" ca="1" si="217"/>
        <v>1</v>
      </c>
      <c r="BK360">
        <f t="shared" ca="1" si="218"/>
        <v>1</v>
      </c>
      <c r="BL360" s="18" cm="1">
        <f t="array" aca="1" ref="BL360" ca="1">INDEX(Abilities[Element ID], $BK360)</f>
        <v>4</v>
      </c>
      <c r="BM360" s="18" cm="1">
        <f t="array" aca="1" ref="BM360" ca="1">INDEX(Abilities[Stamina Cost], $BK360)</f>
        <v>5</v>
      </c>
      <c r="BN360" s="18" cm="1">
        <f t="array" aca="1" ref="BN360" ca="1">INDEX(Abilities[Min Damage], $BK360)</f>
        <v>12</v>
      </c>
      <c r="BO360" s="18" cm="1">
        <f t="array" aca="1" ref="BO360" ca="1">INDEX(Abilities[Max Damage], $BK360)</f>
        <v>18</v>
      </c>
      <c r="BP360" s="14">
        <f t="shared" ca="1" si="219"/>
        <v>16.079174639012074</v>
      </c>
      <c r="BQ360" t="str" cm="1">
        <f t="array" aca="1" ref="BQ360" ca="1">INDEX(Abilities[Special Effect], BK360)</f>
        <v>Vampire</v>
      </c>
      <c r="BR360" t="b" cm="1">
        <f t="array" aca="1" ref="BR360" ca="1">RAND() &lt;INDEX(Abilities[Effect Chance], BK360)*AZ360/100</f>
        <v>1</v>
      </c>
      <c r="BS360" t="str">
        <f t="shared" ca="1" si="220"/>
        <v>Vampire</v>
      </c>
      <c r="BT360" s="14">
        <f t="shared" ca="1" si="221"/>
        <v>16.079174639012074</v>
      </c>
      <c r="BU360" t="b">
        <f t="shared" ca="1" si="222"/>
        <v>0</v>
      </c>
      <c r="BV360" t="b">
        <f ca="1">AND(BU360, AS360=COUNTA(Parties[Opponent Party]))</f>
        <v>0</v>
      </c>
      <c r="BW360" s="14" cm="1">
        <f t="array" aca="1" ref="BW360" ca="1">INDEX(ElementMultiplier, AA360, BA360)*100/AY360</f>
        <v>1.5625</v>
      </c>
      <c r="BX360" s="18">
        <f t="shared" ca="1" si="196"/>
        <v>15</v>
      </c>
      <c r="BY360" s="18">
        <f t="shared" ca="1" si="197"/>
        <v>64</v>
      </c>
      <c r="BZ360" s="18">
        <f t="shared" ca="1" si="223"/>
        <v>97</v>
      </c>
      <c r="CA360" s="18">
        <f t="shared" ca="1" si="224"/>
        <v>110</v>
      </c>
      <c r="CB360" s="18">
        <f t="shared" ca="1" si="225"/>
        <v>80</v>
      </c>
      <c r="CC360" s="18">
        <f t="shared" ca="1" si="226"/>
        <v>100</v>
      </c>
      <c r="CD360" t="str">
        <f t="shared" ca="1" si="227"/>
        <v/>
      </c>
    </row>
    <row r="361" spans="8:82" x14ac:dyDescent="0.25">
      <c r="H361">
        <f t="shared" ca="1" si="199"/>
        <v>2</v>
      </c>
      <c r="I361" cm="1">
        <f t="array" aca="1" ref="I361" ca="1">IF(H361=H360, I360, INDEX(Parties[Player ID], H361))</f>
        <v>8</v>
      </c>
      <c r="J361" t="str" cm="1">
        <f t="array" aca="1" ref="J361" ca="1">IF(I361=I360,J360, INDEX(Monsters[Name], I361))</f>
        <v>EFUP Gnome (Extrodinary Fantasical Ultra Pretty Gnome)</v>
      </c>
      <c r="K361" cm="1">
        <f t="array" aca="1" ref="K361" ca="1">IF(AND($H361=$H360, CD360=""), AN360, INDEX(Monsters[Health], $I361))</f>
        <v>94</v>
      </c>
      <c r="L361" cm="1">
        <f t="array" aca="1" ref="L361" ca="1">IF(AND($H361=$H360, $CD360=""), AO360, INDEX(Monsters[Stamina], $I361))</f>
        <v>190</v>
      </c>
      <c r="M361" s="18" cm="1">
        <f t="array" aca="1" ref="M361" ca="1">IF(AND($H361=$H360, $CD360=""), AP360, INDEX(Monsters[Attack], $I361))</f>
        <v>80</v>
      </c>
      <c r="N361" s="18" cm="1">
        <f t="array" aca="1" ref="N361" ca="1">IF(AND($H361=$H360, $CD360=""), AQ360, INDEX(Monsters[Defense], $I361))</f>
        <v>95</v>
      </c>
      <c r="O361" s="18" cm="1">
        <f t="array" aca="1" ref="O361" ca="1">IF(AND($H361=$H360, $CD360=""), AR360, INDEX(Monsters[Luck], $I361))</f>
        <v>100</v>
      </c>
      <c r="P361" cm="1">
        <f t="array" aca="1" ref="P361" ca="1">IF(I361=I360, P360, MATCH(INDEX(Monsters[Element], I361), Elements, 0))</f>
        <v>2</v>
      </c>
      <c r="Q361" s="4" cm="1">
        <f t="array" aca="1" ref="Q361" ca="1">INDEX(Monsters[Chance to Use 2], I361)</f>
        <v>0.8</v>
      </c>
      <c r="R361" cm="1">
        <f t="array" aca="1" ref="R361" ca="1">INDEX(Monsters[Ability 1 ID], I361)</f>
        <v>14</v>
      </c>
      <c r="S361" cm="1">
        <f t="array" aca="1" ref="S361" ca="1">INDEX(Monsters[Ability 2 ID], I361)</f>
        <v>11</v>
      </c>
      <c r="T361" cm="1">
        <f t="array" aca="1" ref="T361" ca="1">INDEX(Abilities[Stamina Cost], R361)</f>
        <v>20</v>
      </c>
      <c r="U361" cm="1">
        <f t="array" aca="1" ref="U361" ca="1">INDEX(Abilities[Stamina Cost], S361)</f>
        <v>10</v>
      </c>
      <c r="V361">
        <f t="shared" ca="1" si="200"/>
        <v>2</v>
      </c>
      <c r="W361">
        <f t="shared" ca="1" si="201"/>
        <v>10</v>
      </c>
      <c r="X361">
        <f t="shared" ca="1" si="202"/>
        <v>20</v>
      </c>
      <c r="Y361">
        <f t="shared" ca="1" si="203"/>
        <v>2</v>
      </c>
      <c r="Z361">
        <f t="shared" ca="1" si="204"/>
        <v>11</v>
      </c>
      <c r="AA361" s="18" cm="1">
        <f t="array" aca="1" ref="AA361" ca="1">INDEX(Abilities[Element ID], $Z361)</f>
        <v>2</v>
      </c>
      <c r="AB361" s="18" cm="1">
        <f t="array" aca="1" ref="AB361" ca="1">INDEX(Abilities[Stamina Cost], $Z361)</f>
        <v>10</v>
      </c>
      <c r="AC361" s="18" cm="1">
        <f t="array" aca="1" ref="AC361" ca="1">INDEX(Abilities[Min Damage], $Z361)</f>
        <v>10</v>
      </c>
      <c r="AD361" s="18" cm="1">
        <f t="array" aca="1" ref="AD361" ca="1">INDEX(Abilities[Max Damage], $Z361)</f>
        <v>22</v>
      </c>
      <c r="AE361" s="14">
        <f t="shared" ca="1" si="205"/>
        <v>11.588048797620553</v>
      </c>
      <c r="AF361" t="str" cm="1">
        <f t="array" aca="1" ref="AF361" ca="1">INDEX(Abilities[Special Effect], Z361)</f>
        <v>Vampire</v>
      </c>
      <c r="AG361" t="b" cm="1">
        <f t="array" aca="1" ref="AG361" ca="1">RAND() &lt;INDEX(Abilities[Effect Chance], Z361)*O361/100</f>
        <v>1</v>
      </c>
      <c r="AH361" t="str">
        <f t="shared" ca="1" si="206"/>
        <v>Vampire</v>
      </c>
      <c r="AI361" s="14">
        <f t="shared" ca="1" si="207"/>
        <v>11.588048797620553</v>
      </c>
      <c r="AJ361" t="b">
        <f t="shared" ca="1" si="208"/>
        <v>0</v>
      </c>
      <c r="AK361" t="b">
        <f ca="1">AND(AJ361, H361=COUNTA(Parties[Player Party]))</f>
        <v>0</v>
      </c>
      <c r="AL361" s="14" cm="1">
        <f t="array" aca="1" ref="AL361" ca="1">INDEX(ElementMultiplier, BL361, P361)*100/N361</f>
        <v>2.1052631578947367</v>
      </c>
      <c r="AM361" s="14">
        <f t="shared" ca="1" si="195"/>
        <v>16</v>
      </c>
      <c r="AN361" s="18">
        <f t="shared" ca="1" si="198"/>
        <v>87</v>
      </c>
      <c r="AO361" s="18">
        <f t="shared" ca="1" si="209"/>
        <v>180</v>
      </c>
      <c r="AP361" s="18">
        <f t="shared" ca="1" si="210"/>
        <v>80</v>
      </c>
      <c r="AQ361" s="18">
        <f t="shared" ca="1" si="211"/>
        <v>95</v>
      </c>
      <c r="AR361" s="18">
        <f t="shared" ca="1" si="212"/>
        <v>100</v>
      </c>
      <c r="AS361">
        <f t="shared" ca="1" si="213"/>
        <v>3</v>
      </c>
      <c r="AT361" cm="1">
        <f t="array" aca="1" ref="AT361" ca="1">IF(AS361=AS360, AT360, INDEX(Parties[Opponent ID], AS361))</f>
        <v>11</v>
      </c>
      <c r="AU361" t="str" cm="1">
        <f t="array" aca="1" ref="AU361" ca="1">IF(AT361=AT360,AU360, INDEX(Monsters[Name], AT361))</f>
        <v>Gneaver</v>
      </c>
      <c r="AV361" cm="1">
        <f t="array" aca="1" ref="AV361" ca="1">IF(AND($AS361=$AS360, $CD360=""), BY360, INDEX(Monsters[Health], $AT361))</f>
        <v>64</v>
      </c>
      <c r="AW361" cm="1">
        <f t="array" aca="1" ref="AW361" ca="1">IF(AND($AS361=$AS360, $CD360=""), BZ360, INDEX(Monsters[Stamina], $AT361))</f>
        <v>97</v>
      </c>
      <c r="AX361" s="18" cm="1">
        <f t="array" aca="1" ref="AX361" ca="1">IF(AND($AS361=$AS360, $CD360=""), CA360, INDEX(Monsters[Attack], $AT361))</f>
        <v>110</v>
      </c>
      <c r="AY361" s="18" cm="1">
        <f t="array" aca="1" ref="AY361" ca="1">IF(AND($AS361=$AS360, $CD360=""), CB360, INDEX(Monsters[Defense], $AT361))</f>
        <v>80</v>
      </c>
      <c r="AZ361" s="18" cm="1">
        <f t="array" aca="1" ref="AZ361" ca="1">IF(AND($AS361=$AS360, $CD360=""), CC360, INDEX(Monsters[Luck], $AT361))</f>
        <v>100</v>
      </c>
      <c r="BA361" cm="1">
        <f t="array" aca="1" ref="BA361" ca="1">IF(AT361=AT360, BA360, MATCH(INDEX(Monsters[Element], AT361), Elements, 0))</f>
        <v>4</v>
      </c>
      <c r="BB361" s="4" cm="1">
        <f t="array" aca="1" ref="BB361" ca="1">INDEX(Monsters[Chance to Use 2], AT361)</f>
        <v>0.25</v>
      </c>
      <c r="BC361" cm="1">
        <f t="array" aca="1" ref="BC361" ca="1">INDEX(Monsters[Ability 1 ID], AT361)</f>
        <v>1</v>
      </c>
      <c r="BD361" cm="1">
        <f t="array" aca="1" ref="BD361" ca="1">INDEX(Monsters[Ability 2 ID], AT361)</f>
        <v>2</v>
      </c>
      <c r="BE361" cm="1">
        <f t="array" aca="1" ref="BE361" ca="1">INDEX(Abilities[Stamina Cost], BC361)</f>
        <v>5</v>
      </c>
      <c r="BF361" cm="1">
        <f t="array" aca="1" ref="BF361" ca="1">INDEX(Abilities[Stamina Cost], BD361)</f>
        <v>3</v>
      </c>
      <c r="BG361">
        <f t="shared" ca="1" si="214"/>
        <v>2</v>
      </c>
      <c r="BH361">
        <f t="shared" ca="1" si="215"/>
        <v>3</v>
      </c>
      <c r="BI361">
        <f t="shared" ca="1" si="216"/>
        <v>5</v>
      </c>
      <c r="BJ361">
        <f t="shared" ca="1" si="217"/>
        <v>1</v>
      </c>
      <c r="BK361">
        <f t="shared" ca="1" si="218"/>
        <v>1</v>
      </c>
      <c r="BL361" s="18" cm="1">
        <f t="array" aca="1" ref="BL361" ca="1">INDEX(Abilities[Element ID], $BK361)</f>
        <v>4</v>
      </c>
      <c r="BM361" s="18" cm="1">
        <f t="array" aca="1" ref="BM361" ca="1">INDEX(Abilities[Stamina Cost], $BK361)</f>
        <v>5</v>
      </c>
      <c r="BN361" s="18" cm="1">
        <f t="array" aca="1" ref="BN361" ca="1">INDEX(Abilities[Min Damage], $BK361)</f>
        <v>12</v>
      </c>
      <c r="BO361" s="18" cm="1">
        <f t="array" aca="1" ref="BO361" ca="1">INDEX(Abilities[Max Damage], $BK361)</f>
        <v>18</v>
      </c>
      <c r="BP361" s="14">
        <f t="shared" ca="1" si="219"/>
        <v>16.303364097476607</v>
      </c>
      <c r="BQ361" t="str" cm="1">
        <f t="array" aca="1" ref="BQ361" ca="1">INDEX(Abilities[Special Effect], BK361)</f>
        <v>Vampire</v>
      </c>
      <c r="BR361" t="b" cm="1">
        <f t="array" aca="1" ref="BR361" ca="1">RAND() &lt;INDEX(Abilities[Effect Chance], BK361)*AZ361/100</f>
        <v>1</v>
      </c>
      <c r="BS361" t="str">
        <f t="shared" ca="1" si="220"/>
        <v>Vampire</v>
      </c>
      <c r="BT361" s="14">
        <f t="shared" ca="1" si="221"/>
        <v>16.303364097476607</v>
      </c>
      <c r="BU361" t="b">
        <f t="shared" ca="1" si="222"/>
        <v>0</v>
      </c>
      <c r="BV361" t="b">
        <f ca="1">AND(BU361, AS361=COUNTA(Parties[Opponent Party]))</f>
        <v>0</v>
      </c>
      <c r="BW361" s="14" cm="1">
        <f t="array" aca="1" ref="BW361" ca="1">INDEX(ElementMultiplier, AA361, BA361)*100/AY361</f>
        <v>1.5625</v>
      </c>
      <c r="BX361" s="18">
        <f t="shared" ca="1" si="196"/>
        <v>18</v>
      </c>
      <c r="BY361" s="18">
        <f t="shared" ca="1" si="197"/>
        <v>54</v>
      </c>
      <c r="BZ361" s="18">
        <f t="shared" ca="1" si="223"/>
        <v>92</v>
      </c>
      <c r="CA361" s="18">
        <f t="shared" ca="1" si="224"/>
        <v>110</v>
      </c>
      <c r="CB361" s="18">
        <f t="shared" ca="1" si="225"/>
        <v>80</v>
      </c>
      <c r="CC361" s="18">
        <f t="shared" ca="1" si="226"/>
        <v>100</v>
      </c>
      <c r="CD361" t="str">
        <f t="shared" ca="1" si="227"/>
        <v/>
      </c>
    </row>
    <row r="362" spans="8:82" x14ac:dyDescent="0.25">
      <c r="H362">
        <f t="shared" ca="1" si="199"/>
        <v>2</v>
      </c>
      <c r="I362" cm="1">
        <f t="array" aca="1" ref="I362" ca="1">IF(H362=H361, I361, INDEX(Parties[Player ID], H362))</f>
        <v>8</v>
      </c>
      <c r="J362" t="str" cm="1">
        <f t="array" aca="1" ref="J362" ca="1">IF(I362=I361,J361, INDEX(Monsters[Name], I362))</f>
        <v>EFUP Gnome (Extrodinary Fantasical Ultra Pretty Gnome)</v>
      </c>
      <c r="K362" cm="1">
        <f t="array" aca="1" ref="K362" ca="1">IF(AND($H362=$H361, CD361=""), AN361, INDEX(Monsters[Health], $I362))</f>
        <v>87</v>
      </c>
      <c r="L362" cm="1">
        <f t="array" aca="1" ref="L362" ca="1">IF(AND($H362=$H361, $CD361=""), AO361, INDEX(Monsters[Stamina], $I362))</f>
        <v>180</v>
      </c>
      <c r="M362" s="18" cm="1">
        <f t="array" aca="1" ref="M362" ca="1">IF(AND($H362=$H361, $CD361=""), AP361, INDEX(Monsters[Attack], $I362))</f>
        <v>80</v>
      </c>
      <c r="N362" s="18" cm="1">
        <f t="array" aca="1" ref="N362" ca="1">IF(AND($H362=$H361, $CD361=""), AQ361, INDEX(Monsters[Defense], $I362))</f>
        <v>95</v>
      </c>
      <c r="O362" s="18" cm="1">
        <f t="array" aca="1" ref="O362" ca="1">IF(AND($H362=$H361, $CD361=""), AR361, INDEX(Monsters[Luck], $I362))</f>
        <v>100</v>
      </c>
      <c r="P362" cm="1">
        <f t="array" aca="1" ref="P362" ca="1">IF(I362=I361, P361, MATCH(INDEX(Monsters[Element], I362), Elements, 0))</f>
        <v>2</v>
      </c>
      <c r="Q362" s="4" cm="1">
        <f t="array" aca="1" ref="Q362" ca="1">INDEX(Monsters[Chance to Use 2], I362)</f>
        <v>0.8</v>
      </c>
      <c r="R362" cm="1">
        <f t="array" aca="1" ref="R362" ca="1">INDEX(Monsters[Ability 1 ID], I362)</f>
        <v>14</v>
      </c>
      <c r="S362" cm="1">
        <f t="array" aca="1" ref="S362" ca="1">INDEX(Monsters[Ability 2 ID], I362)</f>
        <v>11</v>
      </c>
      <c r="T362" cm="1">
        <f t="array" aca="1" ref="T362" ca="1">INDEX(Abilities[Stamina Cost], R362)</f>
        <v>20</v>
      </c>
      <c r="U362" cm="1">
        <f t="array" aca="1" ref="U362" ca="1">INDEX(Abilities[Stamina Cost], S362)</f>
        <v>10</v>
      </c>
      <c r="V362">
        <f t="shared" ca="1" si="200"/>
        <v>2</v>
      </c>
      <c r="W362">
        <f t="shared" ca="1" si="201"/>
        <v>10</v>
      </c>
      <c r="X362">
        <f t="shared" ca="1" si="202"/>
        <v>20</v>
      </c>
      <c r="Y362">
        <f t="shared" ca="1" si="203"/>
        <v>2</v>
      </c>
      <c r="Z362">
        <f t="shared" ca="1" si="204"/>
        <v>11</v>
      </c>
      <c r="AA362" s="18" cm="1">
        <f t="array" aca="1" ref="AA362" ca="1">INDEX(Abilities[Element ID], $Z362)</f>
        <v>2</v>
      </c>
      <c r="AB362" s="18" cm="1">
        <f t="array" aca="1" ref="AB362" ca="1">INDEX(Abilities[Stamina Cost], $Z362)</f>
        <v>10</v>
      </c>
      <c r="AC362" s="18" cm="1">
        <f t="array" aca="1" ref="AC362" ca="1">INDEX(Abilities[Min Damage], $Z362)</f>
        <v>10</v>
      </c>
      <c r="AD362" s="18" cm="1">
        <f t="array" aca="1" ref="AD362" ca="1">INDEX(Abilities[Max Damage], $Z362)</f>
        <v>22</v>
      </c>
      <c r="AE362" s="14">
        <f t="shared" ca="1" si="205"/>
        <v>15.0228602781061</v>
      </c>
      <c r="AF362" t="str" cm="1">
        <f t="array" aca="1" ref="AF362" ca="1">INDEX(Abilities[Special Effect], Z362)</f>
        <v>Vampire</v>
      </c>
      <c r="AG362" t="b" cm="1">
        <f t="array" aca="1" ref="AG362" ca="1">RAND() &lt;INDEX(Abilities[Effect Chance], Z362)*O362/100</f>
        <v>1</v>
      </c>
      <c r="AH362" t="str">
        <f t="shared" ca="1" si="206"/>
        <v>Vampire</v>
      </c>
      <c r="AI362" s="14">
        <f t="shared" ca="1" si="207"/>
        <v>15.0228602781061</v>
      </c>
      <c r="AJ362" t="b">
        <f t="shared" ca="1" si="208"/>
        <v>0</v>
      </c>
      <c r="AK362" t="b">
        <f ca="1">AND(AJ362, H362=COUNTA(Parties[Player Party]))</f>
        <v>0</v>
      </c>
      <c r="AL362" s="14" cm="1">
        <f t="array" aca="1" ref="AL362" ca="1">INDEX(ElementMultiplier, BL362, P362)*100/N362</f>
        <v>2.1052631578947367</v>
      </c>
      <c r="AM362" s="14">
        <f t="shared" ca="1" si="195"/>
        <v>16</v>
      </c>
      <c r="AN362" s="18">
        <f t="shared" ca="1" si="198"/>
        <v>82.5</v>
      </c>
      <c r="AO362" s="18">
        <f t="shared" ca="1" si="209"/>
        <v>170</v>
      </c>
      <c r="AP362" s="18">
        <f t="shared" ca="1" si="210"/>
        <v>80</v>
      </c>
      <c r="AQ362" s="18">
        <f t="shared" ca="1" si="211"/>
        <v>95</v>
      </c>
      <c r="AR362" s="18">
        <f t="shared" ca="1" si="212"/>
        <v>100</v>
      </c>
      <c r="AS362">
        <f t="shared" ca="1" si="213"/>
        <v>3</v>
      </c>
      <c r="AT362" cm="1">
        <f t="array" aca="1" ref="AT362" ca="1">IF(AS362=AS361, AT361, INDEX(Parties[Opponent ID], AS362))</f>
        <v>11</v>
      </c>
      <c r="AU362" t="str" cm="1">
        <f t="array" aca="1" ref="AU362" ca="1">IF(AT362=AT361,AU361, INDEX(Monsters[Name], AT362))</f>
        <v>Gneaver</v>
      </c>
      <c r="AV362" cm="1">
        <f t="array" aca="1" ref="AV362" ca="1">IF(AND($AS362=$AS361, $CD361=""), BY361, INDEX(Monsters[Health], $AT362))</f>
        <v>54</v>
      </c>
      <c r="AW362" cm="1">
        <f t="array" aca="1" ref="AW362" ca="1">IF(AND($AS362=$AS361, $CD361=""), BZ361, INDEX(Monsters[Stamina], $AT362))</f>
        <v>92</v>
      </c>
      <c r="AX362" s="18" cm="1">
        <f t="array" aca="1" ref="AX362" ca="1">IF(AND($AS362=$AS361, $CD361=""), CA361, INDEX(Monsters[Attack], $AT362))</f>
        <v>110</v>
      </c>
      <c r="AY362" s="18" cm="1">
        <f t="array" aca="1" ref="AY362" ca="1">IF(AND($AS362=$AS361, $CD361=""), CB361, INDEX(Monsters[Defense], $AT362))</f>
        <v>80</v>
      </c>
      <c r="AZ362" s="18" cm="1">
        <f t="array" aca="1" ref="AZ362" ca="1">IF(AND($AS362=$AS361, $CD361=""), CC361, INDEX(Monsters[Luck], $AT362))</f>
        <v>100</v>
      </c>
      <c r="BA362" cm="1">
        <f t="array" aca="1" ref="BA362" ca="1">IF(AT362=AT361, BA361, MATCH(INDEX(Monsters[Element], AT362), Elements, 0))</f>
        <v>4</v>
      </c>
      <c r="BB362" s="4" cm="1">
        <f t="array" aca="1" ref="BB362" ca="1">INDEX(Monsters[Chance to Use 2], AT362)</f>
        <v>0.25</v>
      </c>
      <c r="BC362" cm="1">
        <f t="array" aca="1" ref="BC362" ca="1">INDEX(Monsters[Ability 1 ID], AT362)</f>
        <v>1</v>
      </c>
      <c r="BD362" cm="1">
        <f t="array" aca="1" ref="BD362" ca="1">INDEX(Monsters[Ability 2 ID], AT362)</f>
        <v>2</v>
      </c>
      <c r="BE362" cm="1">
        <f t="array" aca="1" ref="BE362" ca="1">INDEX(Abilities[Stamina Cost], BC362)</f>
        <v>5</v>
      </c>
      <c r="BF362" cm="1">
        <f t="array" aca="1" ref="BF362" ca="1">INDEX(Abilities[Stamina Cost], BD362)</f>
        <v>3</v>
      </c>
      <c r="BG362">
        <f t="shared" ca="1" si="214"/>
        <v>2</v>
      </c>
      <c r="BH362">
        <f t="shared" ca="1" si="215"/>
        <v>3</v>
      </c>
      <c r="BI362">
        <f t="shared" ca="1" si="216"/>
        <v>5</v>
      </c>
      <c r="BJ362">
        <f t="shared" ca="1" si="217"/>
        <v>1</v>
      </c>
      <c r="BK362">
        <f t="shared" ca="1" si="218"/>
        <v>1</v>
      </c>
      <c r="BL362" s="18" cm="1">
        <f t="array" aca="1" ref="BL362" ca="1">INDEX(Abilities[Element ID], $BK362)</f>
        <v>4</v>
      </c>
      <c r="BM362" s="18" cm="1">
        <f t="array" aca="1" ref="BM362" ca="1">INDEX(Abilities[Stamina Cost], $BK362)</f>
        <v>5</v>
      </c>
      <c r="BN362" s="18" cm="1">
        <f t="array" aca="1" ref="BN362" ca="1">INDEX(Abilities[Min Damage], $BK362)</f>
        <v>12</v>
      </c>
      <c r="BO362" s="18" cm="1">
        <f t="array" aca="1" ref="BO362" ca="1">INDEX(Abilities[Max Damage], $BK362)</f>
        <v>18</v>
      </c>
      <c r="BP362" s="14">
        <f t="shared" ca="1" si="219"/>
        <v>15.832463369769409</v>
      </c>
      <c r="BQ362" t="str" cm="1">
        <f t="array" aca="1" ref="BQ362" ca="1">INDEX(Abilities[Special Effect], BK362)</f>
        <v>Vampire</v>
      </c>
      <c r="BR362" t="b" cm="1">
        <f t="array" aca="1" ref="BR362" ca="1">RAND() &lt;INDEX(Abilities[Effect Chance], BK362)*AZ362/100</f>
        <v>1</v>
      </c>
      <c r="BS362" t="str">
        <f t="shared" ca="1" si="220"/>
        <v>Vampire</v>
      </c>
      <c r="BT362" s="14">
        <f t="shared" ca="1" si="221"/>
        <v>15.832463369769409</v>
      </c>
      <c r="BU362" t="b">
        <f t="shared" ca="1" si="222"/>
        <v>0</v>
      </c>
      <c r="BV362" t="b">
        <f ca="1">AND(BU362, AS362=COUNTA(Parties[Opponent Party]))</f>
        <v>0</v>
      </c>
      <c r="BW362" s="14" cm="1">
        <f t="array" aca="1" ref="BW362" ca="1">INDEX(ElementMultiplier, AA362, BA362)*100/AY362</f>
        <v>1.5625</v>
      </c>
      <c r="BX362" s="18">
        <f t="shared" ca="1" si="196"/>
        <v>23</v>
      </c>
      <c r="BY362" s="18">
        <f t="shared" ca="1" si="197"/>
        <v>39</v>
      </c>
      <c r="BZ362" s="18">
        <f t="shared" ca="1" si="223"/>
        <v>87</v>
      </c>
      <c r="CA362" s="18">
        <f t="shared" ca="1" si="224"/>
        <v>110</v>
      </c>
      <c r="CB362" s="18">
        <f t="shared" ca="1" si="225"/>
        <v>80</v>
      </c>
      <c r="CC362" s="18">
        <f t="shared" ca="1" si="226"/>
        <v>100</v>
      </c>
      <c r="CD362" t="str">
        <f t="shared" ca="1" si="227"/>
        <v/>
      </c>
    </row>
    <row r="363" spans="8:82" x14ac:dyDescent="0.25">
      <c r="H363">
        <f t="shared" ca="1" si="199"/>
        <v>2</v>
      </c>
      <c r="I363" cm="1">
        <f t="array" aca="1" ref="I363" ca="1">IF(H363=H362, I362, INDEX(Parties[Player ID], H363))</f>
        <v>8</v>
      </c>
      <c r="J363" t="str" cm="1">
        <f t="array" aca="1" ref="J363" ca="1">IF(I363=I362,J362, INDEX(Monsters[Name], I363))</f>
        <v>EFUP Gnome (Extrodinary Fantasical Ultra Pretty Gnome)</v>
      </c>
      <c r="K363" cm="1">
        <f t="array" aca="1" ref="K363" ca="1">IF(AND($H363=$H362, CD362=""), AN362, INDEX(Monsters[Health], $I363))</f>
        <v>82.5</v>
      </c>
      <c r="L363" cm="1">
        <f t="array" aca="1" ref="L363" ca="1">IF(AND($H363=$H362, $CD362=""), AO362, INDEX(Monsters[Stamina], $I363))</f>
        <v>170</v>
      </c>
      <c r="M363" s="18" cm="1">
        <f t="array" aca="1" ref="M363" ca="1">IF(AND($H363=$H362, $CD362=""), AP362, INDEX(Monsters[Attack], $I363))</f>
        <v>80</v>
      </c>
      <c r="N363" s="18" cm="1">
        <f t="array" aca="1" ref="N363" ca="1">IF(AND($H363=$H362, $CD362=""), AQ362, INDEX(Monsters[Defense], $I363))</f>
        <v>95</v>
      </c>
      <c r="O363" s="18" cm="1">
        <f t="array" aca="1" ref="O363" ca="1">IF(AND($H363=$H362, $CD362=""), AR362, INDEX(Monsters[Luck], $I363))</f>
        <v>100</v>
      </c>
      <c r="P363" cm="1">
        <f t="array" aca="1" ref="P363" ca="1">IF(I363=I362, P362, MATCH(INDEX(Monsters[Element], I363), Elements, 0))</f>
        <v>2</v>
      </c>
      <c r="Q363" s="4" cm="1">
        <f t="array" aca="1" ref="Q363" ca="1">INDEX(Monsters[Chance to Use 2], I363)</f>
        <v>0.8</v>
      </c>
      <c r="R363" cm="1">
        <f t="array" aca="1" ref="R363" ca="1">INDEX(Monsters[Ability 1 ID], I363)</f>
        <v>14</v>
      </c>
      <c r="S363" cm="1">
        <f t="array" aca="1" ref="S363" ca="1">INDEX(Monsters[Ability 2 ID], I363)</f>
        <v>11</v>
      </c>
      <c r="T363" cm="1">
        <f t="array" aca="1" ref="T363" ca="1">INDEX(Abilities[Stamina Cost], R363)</f>
        <v>20</v>
      </c>
      <c r="U363" cm="1">
        <f t="array" aca="1" ref="U363" ca="1">INDEX(Abilities[Stamina Cost], S363)</f>
        <v>10</v>
      </c>
      <c r="V363">
        <f t="shared" ca="1" si="200"/>
        <v>2</v>
      </c>
      <c r="W363">
        <f t="shared" ca="1" si="201"/>
        <v>10</v>
      </c>
      <c r="X363">
        <f t="shared" ca="1" si="202"/>
        <v>20</v>
      </c>
      <c r="Y363">
        <f t="shared" ca="1" si="203"/>
        <v>2</v>
      </c>
      <c r="Z363">
        <f t="shared" ca="1" si="204"/>
        <v>11</v>
      </c>
      <c r="AA363" s="18" cm="1">
        <f t="array" aca="1" ref="AA363" ca="1">INDEX(Abilities[Element ID], $Z363)</f>
        <v>2</v>
      </c>
      <c r="AB363" s="18" cm="1">
        <f t="array" aca="1" ref="AB363" ca="1">INDEX(Abilities[Stamina Cost], $Z363)</f>
        <v>10</v>
      </c>
      <c r="AC363" s="18" cm="1">
        <f t="array" aca="1" ref="AC363" ca="1">INDEX(Abilities[Min Damage], $Z363)</f>
        <v>10</v>
      </c>
      <c r="AD363" s="18" cm="1">
        <f t="array" aca="1" ref="AD363" ca="1">INDEX(Abilities[Max Damage], $Z363)</f>
        <v>22</v>
      </c>
      <c r="AE363" s="14">
        <f t="shared" ca="1" si="205"/>
        <v>11.135191727179269</v>
      </c>
      <c r="AF363" t="str" cm="1">
        <f t="array" aca="1" ref="AF363" ca="1">INDEX(Abilities[Special Effect], Z363)</f>
        <v>Vampire</v>
      </c>
      <c r="AG363" t="b" cm="1">
        <f t="array" aca="1" ref="AG363" ca="1">RAND() &lt;INDEX(Abilities[Effect Chance], Z363)*O363/100</f>
        <v>1</v>
      </c>
      <c r="AH363" t="str">
        <f t="shared" ca="1" si="206"/>
        <v>Vampire</v>
      </c>
      <c r="AI363" s="14">
        <f t="shared" ca="1" si="207"/>
        <v>11.135191727179269</v>
      </c>
      <c r="AJ363" t="b">
        <f t="shared" ca="1" si="208"/>
        <v>0</v>
      </c>
      <c r="AK363" t="b">
        <f ca="1">AND(AJ363, H363=COUNTA(Parties[Player Party]))</f>
        <v>0</v>
      </c>
      <c r="AL363" s="14" cm="1">
        <f t="array" aca="1" ref="AL363" ca="1">INDEX(ElementMultiplier, BL363, P363)*100/N363</f>
        <v>2.1052631578947367</v>
      </c>
      <c r="AM363" s="14">
        <f t="shared" ca="1" si="195"/>
        <v>18</v>
      </c>
      <c r="AN363" s="18">
        <f t="shared" ca="1" si="198"/>
        <v>73</v>
      </c>
      <c r="AO363" s="18">
        <f t="shared" ca="1" si="209"/>
        <v>160</v>
      </c>
      <c r="AP363" s="18">
        <f t="shared" ca="1" si="210"/>
        <v>80</v>
      </c>
      <c r="AQ363" s="18">
        <f t="shared" ca="1" si="211"/>
        <v>95</v>
      </c>
      <c r="AR363" s="18">
        <f t="shared" ca="1" si="212"/>
        <v>100</v>
      </c>
      <c r="AS363">
        <f t="shared" ca="1" si="213"/>
        <v>3</v>
      </c>
      <c r="AT363" cm="1">
        <f t="array" aca="1" ref="AT363" ca="1">IF(AS363=AS362, AT362, INDEX(Parties[Opponent ID], AS363))</f>
        <v>11</v>
      </c>
      <c r="AU363" t="str" cm="1">
        <f t="array" aca="1" ref="AU363" ca="1">IF(AT363=AT362,AU362, INDEX(Monsters[Name], AT363))</f>
        <v>Gneaver</v>
      </c>
      <c r="AV363" cm="1">
        <f t="array" aca="1" ref="AV363" ca="1">IF(AND($AS363=$AS362, $CD362=""), BY362, INDEX(Monsters[Health], $AT363))</f>
        <v>39</v>
      </c>
      <c r="AW363" cm="1">
        <f t="array" aca="1" ref="AW363" ca="1">IF(AND($AS363=$AS362, $CD362=""), BZ362, INDEX(Monsters[Stamina], $AT363))</f>
        <v>87</v>
      </c>
      <c r="AX363" s="18" cm="1">
        <f t="array" aca="1" ref="AX363" ca="1">IF(AND($AS363=$AS362, $CD362=""), CA362, INDEX(Monsters[Attack], $AT363))</f>
        <v>110</v>
      </c>
      <c r="AY363" s="18" cm="1">
        <f t="array" aca="1" ref="AY363" ca="1">IF(AND($AS363=$AS362, $CD362=""), CB362, INDEX(Monsters[Defense], $AT363))</f>
        <v>80</v>
      </c>
      <c r="AZ363" s="18" cm="1">
        <f t="array" aca="1" ref="AZ363" ca="1">IF(AND($AS363=$AS362, $CD362=""), CC362, INDEX(Monsters[Luck], $AT363))</f>
        <v>100</v>
      </c>
      <c r="BA363" cm="1">
        <f t="array" aca="1" ref="BA363" ca="1">IF(AT363=AT362, BA362, MATCH(INDEX(Monsters[Element], AT363), Elements, 0))</f>
        <v>4</v>
      </c>
      <c r="BB363" s="4" cm="1">
        <f t="array" aca="1" ref="BB363" ca="1">INDEX(Monsters[Chance to Use 2], AT363)</f>
        <v>0.25</v>
      </c>
      <c r="BC363" cm="1">
        <f t="array" aca="1" ref="BC363" ca="1">INDEX(Monsters[Ability 1 ID], AT363)</f>
        <v>1</v>
      </c>
      <c r="BD363" cm="1">
        <f t="array" aca="1" ref="BD363" ca="1">INDEX(Monsters[Ability 2 ID], AT363)</f>
        <v>2</v>
      </c>
      <c r="BE363" cm="1">
        <f t="array" aca="1" ref="BE363" ca="1">INDEX(Abilities[Stamina Cost], BC363)</f>
        <v>5</v>
      </c>
      <c r="BF363" cm="1">
        <f t="array" aca="1" ref="BF363" ca="1">INDEX(Abilities[Stamina Cost], BD363)</f>
        <v>3</v>
      </c>
      <c r="BG363">
        <f t="shared" ca="1" si="214"/>
        <v>2</v>
      </c>
      <c r="BH363">
        <f t="shared" ca="1" si="215"/>
        <v>3</v>
      </c>
      <c r="BI363">
        <f t="shared" ca="1" si="216"/>
        <v>5</v>
      </c>
      <c r="BJ363">
        <f t="shared" ca="1" si="217"/>
        <v>1</v>
      </c>
      <c r="BK363">
        <f t="shared" ca="1" si="218"/>
        <v>1</v>
      </c>
      <c r="BL363" s="18" cm="1">
        <f t="array" aca="1" ref="BL363" ca="1">INDEX(Abilities[Element ID], $BK363)</f>
        <v>4</v>
      </c>
      <c r="BM363" s="18" cm="1">
        <f t="array" aca="1" ref="BM363" ca="1">INDEX(Abilities[Stamina Cost], $BK363)</f>
        <v>5</v>
      </c>
      <c r="BN363" s="18" cm="1">
        <f t="array" aca="1" ref="BN363" ca="1">INDEX(Abilities[Min Damage], $BK363)</f>
        <v>12</v>
      </c>
      <c r="BO363" s="18" cm="1">
        <f t="array" aca="1" ref="BO363" ca="1">INDEX(Abilities[Max Damage], $BK363)</f>
        <v>18</v>
      </c>
      <c r="BP363" s="14">
        <f t="shared" ca="1" si="219"/>
        <v>18.022808125216024</v>
      </c>
      <c r="BQ363" t="str" cm="1">
        <f t="array" aca="1" ref="BQ363" ca="1">INDEX(Abilities[Special Effect], BK363)</f>
        <v>Vampire</v>
      </c>
      <c r="BR363" t="b" cm="1">
        <f t="array" aca="1" ref="BR363" ca="1">RAND() &lt;INDEX(Abilities[Effect Chance], BK363)*AZ363/100</f>
        <v>1</v>
      </c>
      <c r="BS363" t="str">
        <f t="shared" ca="1" si="220"/>
        <v>Vampire</v>
      </c>
      <c r="BT363" s="14">
        <f t="shared" ca="1" si="221"/>
        <v>18.022808125216024</v>
      </c>
      <c r="BU363" t="b">
        <f t="shared" ca="1" si="222"/>
        <v>0</v>
      </c>
      <c r="BV363" t="b">
        <f ca="1">AND(BU363, AS363=COUNTA(Parties[Opponent Party]))</f>
        <v>0</v>
      </c>
      <c r="BW363" s="14" cm="1">
        <f t="array" aca="1" ref="BW363" ca="1">INDEX(ElementMultiplier, AA363, BA363)*100/AY363</f>
        <v>1.5625</v>
      </c>
      <c r="BX363" s="18">
        <f t="shared" ca="1" si="196"/>
        <v>17</v>
      </c>
      <c r="BY363" s="18">
        <f t="shared" ca="1" si="197"/>
        <v>31</v>
      </c>
      <c r="BZ363" s="18">
        <f t="shared" ca="1" si="223"/>
        <v>82</v>
      </c>
      <c r="CA363" s="18">
        <f t="shared" ca="1" si="224"/>
        <v>110</v>
      </c>
      <c r="CB363" s="18">
        <f t="shared" ca="1" si="225"/>
        <v>80</v>
      </c>
      <c r="CC363" s="18">
        <f t="shared" ca="1" si="226"/>
        <v>100</v>
      </c>
      <c r="CD363" t="str">
        <f t="shared" ca="1" si="227"/>
        <v/>
      </c>
    </row>
    <row r="364" spans="8:82" x14ac:dyDescent="0.25">
      <c r="H364">
        <f t="shared" ca="1" si="199"/>
        <v>2</v>
      </c>
      <c r="I364" cm="1">
        <f t="array" aca="1" ref="I364" ca="1">IF(H364=H363, I363, INDEX(Parties[Player ID], H364))</f>
        <v>8</v>
      </c>
      <c r="J364" t="str" cm="1">
        <f t="array" aca="1" ref="J364" ca="1">IF(I364=I363,J363, INDEX(Monsters[Name], I364))</f>
        <v>EFUP Gnome (Extrodinary Fantasical Ultra Pretty Gnome)</v>
      </c>
      <c r="K364" cm="1">
        <f t="array" aca="1" ref="K364" ca="1">IF(AND($H364=$H363, CD363=""), AN363, INDEX(Monsters[Health], $I364))</f>
        <v>73</v>
      </c>
      <c r="L364" cm="1">
        <f t="array" aca="1" ref="L364" ca="1">IF(AND($H364=$H363, $CD363=""), AO363, INDEX(Monsters[Stamina], $I364))</f>
        <v>160</v>
      </c>
      <c r="M364" s="18" cm="1">
        <f t="array" aca="1" ref="M364" ca="1">IF(AND($H364=$H363, $CD363=""), AP363, INDEX(Monsters[Attack], $I364))</f>
        <v>80</v>
      </c>
      <c r="N364" s="18" cm="1">
        <f t="array" aca="1" ref="N364" ca="1">IF(AND($H364=$H363, $CD363=""), AQ363, INDEX(Monsters[Defense], $I364))</f>
        <v>95</v>
      </c>
      <c r="O364" s="18" cm="1">
        <f t="array" aca="1" ref="O364" ca="1">IF(AND($H364=$H363, $CD363=""), AR363, INDEX(Monsters[Luck], $I364))</f>
        <v>100</v>
      </c>
      <c r="P364" cm="1">
        <f t="array" aca="1" ref="P364" ca="1">IF(I364=I363, P363, MATCH(INDEX(Monsters[Element], I364), Elements, 0))</f>
        <v>2</v>
      </c>
      <c r="Q364" s="4" cm="1">
        <f t="array" aca="1" ref="Q364" ca="1">INDEX(Monsters[Chance to Use 2], I364)</f>
        <v>0.8</v>
      </c>
      <c r="R364" cm="1">
        <f t="array" aca="1" ref="R364" ca="1">INDEX(Monsters[Ability 1 ID], I364)</f>
        <v>14</v>
      </c>
      <c r="S364" cm="1">
        <f t="array" aca="1" ref="S364" ca="1">INDEX(Monsters[Ability 2 ID], I364)</f>
        <v>11</v>
      </c>
      <c r="T364" cm="1">
        <f t="array" aca="1" ref="T364" ca="1">INDEX(Abilities[Stamina Cost], R364)</f>
        <v>20</v>
      </c>
      <c r="U364" cm="1">
        <f t="array" aca="1" ref="U364" ca="1">INDEX(Abilities[Stamina Cost], S364)</f>
        <v>10</v>
      </c>
      <c r="V364">
        <f t="shared" ca="1" si="200"/>
        <v>2</v>
      </c>
      <c r="W364">
        <f t="shared" ca="1" si="201"/>
        <v>10</v>
      </c>
      <c r="X364">
        <f t="shared" ca="1" si="202"/>
        <v>20</v>
      </c>
      <c r="Y364">
        <f t="shared" ca="1" si="203"/>
        <v>2</v>
      </c>
      <c r="Z364">
        <f t="shared" ca="1" si="204"/>
        <v>11</v>
      </c>
      <c r="AA364" s="18" cm="1">
        <f t="array" aca="1" ref="AA364" ca="1">INDEX(Abilities[Element ID], $Z364)</f>
        <v>2</v>
      </c>
      <c r="AB364" s="18" cm="1">
        <f t="array" aca="1" ref="AB364" ca="1">INDEX(Abilities[Stamina Cost], $Z364)</f>
        <v>10</v>
      </c>
      <c r="AC364" s="18" cm="1">
        <f t="array" aca="1" ref="AC364" ca="1">INDEX(Abilities[Min Damage], $Z364)</f>
        <v>10</v>
      </c>
      <c r="AD364" s="18" cm="1">
        <f t="array" aca="1" ref="AD364" ca="1">INDEX(Abilities[Max Damage], $Z364)</f>
        <v>22</v>
      </c>
      <c r="AE364" s="14">
        <f t="shared" ca="1" si="205"/>
        <v>12.351014564186015</v>
      </c>
      <c r="AF364" t="str" cm="1">
        <f t="array" aca="1" ref="AF364" ca="1">INDEX(Abilities[Special Effect], Z364)</f>
        <v>Vampire</v>
      </c>
      <c r="AG364" t="b" cm="1">
        <f t="array" aca="1" ref="AG364" ca="1">RAND() &lt;INDEX(Abilities[Effect Chance], Z364)*O364/100</f>
        <v>1</v>
      </c>
      <c r="AH364" t="str">
        <f t="shared" ca="1" si="206"/>
        <v>Vampire</v>
      </c>
      <c r="AI364" s="14">
        <f t="shared" ca="1" si="207"/>
        <v>12.351014564186015</v>
      </c>
      <c r="AJ364" t="b">
        <f t="shared" ca="1" si="208"/>
        <v>0</v>
      </c>
      <c r="AK364" t="b">
        <f ca="1">AND(AJ364, H364=COUNTA(Parties[Player Party]))</f>
        <v>0</v>
      </c>
      <c r="AL364" s="14" cm="1">
        <f t="array" aca="1" ref="AL364" ca="1">INDEX(ElementMultiplier, BL364, P364)*100/N364</f>
        <v>2.1052631578947367</v>
      </c>
      <c r="AM364" s="14">
        <f t="shared" ca="1" si="195"/>
        <v>16</v>
      </c>
      <c r="AN364" s="18">
        <f t="shared" ca="1" si="198"/>
        <v>66.5</v>
      </c>
      <c r="AO364" s="18">
        <f t="shared" ca="1" si="209"/>
        <v>150</v>
      </c>
      <c r="AP364" s="18">
        <f t="shared" ca="1" si="210"/>
        <v>80</v>
      </c>
      <c r="AQ364" s="18">
        <f t="shared" ca="1" si="211"/>
        <v>95</v>
      </c>
      <c r="AR364" s="18">
        <f t="shared" ca="1" si="212"/>
        <v>100</v>
      </c>
      <c r="AS364">
        <f t="shared" ca="1" si="213"/>
        <v>3</v>
      </c>
      <c r="AT364" cm="1">
        <f t="array" aca="1" ref="AT364" ca="1">IF(AS364=AS363, AT363, INDEX(Parties[Opponent ID], AS364))</f>
        <v>11</v>
      </c>
      <c r="AU364" t="str" cm="1">
        <f t="array" aca="1" ref="AU364" ca="1">IF(AT364=AT363,AU363, INDEX(Monsters[Name], AT364))</f>
        <v>Gneaver</v>
      </c>
      <c r="AV364" cm="1">
        <f t="array" aca="1" ref="AV364" ca="1">IF(AND($AS364=$AS363, $CD363=""), BY363, INDEX(Monsters[Health], $AT364))</f>
        <v>31</v>
      </c>
      <c r="AW364" cm="1">
        <f t="array" aca="1" ref="AW364" ca="1">IF(AND($AS364=$AS363, $CD363=""), BZ363, INDEX(Monsters[Stamina], $AT364))</f>
        <v>82</v>
      </c>
      <c r="AX364" s="18" cm="1">
        <f t="array" aca="1" ref="AX364" ca="1">IF(AND($AS364=$AS363, $CD363=""), CA363, INDEX(Monsters[Attack], $AT364))</f>
        <v>110</v>
      </c>
      <c r="AY364" s="18" cm="1">
        <f t="array" aca="1" ref="AY364" ca="1">IF(AND($AS364=$AS363, $CD363=""), CB363, INDEX(Monsters[Defense], $AT364))</f>
        <v>80</v>
      </c>
      <c r="AZ364" s="18" cm="1">
        <f t="array" aca="1" ref="AZ364" ca="1">IF(AND($AS364=$AS363, $CD363=""), CC363, INDEX(Monsters[Luck], $AT364))</f>
        <v>100</v>
      </c>
      <c r="BA364" cm="1">
        <f t="array" aca="1" ref="BA364" ca="1">IF(AT364=AT363, BA363, MATCH(INDEX(Monsters[Element], AT364), Elements, 0))</f>
        <v>4</v>
      </c>
      <c r="BB364" s="4" cm="1">
        <f t="array" aca="1" ref="BB364" ca="1">INDEX(Monsters[Chance to Use 2], AT364)</f>
        <v>0.25</v>
      </c>
      <c r="BC364" cm="1">
        <f t="array" aca="1" ref="BC364" ca="1">INDEX(Monsters[Ability 1 ID], AT364)</f>
        <v>1</v>
      </c>
      <c r="BD364" cm="1">
        <f t="array" aca="1" ref="BD364" ca="1">INDEX(Monsters[Ability 2 ID], AT364)</f>
        <v>2</v>
      </c>
      <c r="BE364" cm="1">
        <f t="array" aca="1" ref="BE364" ca="1">INDEX(Abilities[Stamina Cost], BC364)</f>
        <v>5</v>
      </c>
      <c r="BF364" cm="1">
        <f t="array" aca="1" ref="BF364" ca="1">INDEX(Abilities[Stamina Cost], BD364)</f>
        <v>3</v>
      </c>
      <c r="BG364">
        <f t="shared" ca="1" si="214"/>
        <v>2</v>
      </c>
      <c r="BH364">
        <f t="shared" ca="1" si="215"/>
        <v>3</v>
      </c>
      <c r="BI364">
        <f t="shared" ca="1" si="216"/>
        <v>5</v>
      </c>
      <c r="BJ364">
        <f t="shared" ca="1" si="217"/>
        <v>1</v>
      </c>
      <c r="BK364">
        <f t="shared" ca="1" si="218"/>
        <v>1</v>
      </c>
      <c r="BL364" s="18" cm="1">
        <f t="array" aca="1" ref="BL364" ca="1">INDEX(Abilities[Element ID], $BK364)</f>
        <v>4</v>
      </c>
      <c r="BM364" s="18" cm="1">
        <f t="array" aca="1" ref="BM364" ca="1">INDEX(Abilities[Stamina Cost], $BK364)</f>
        <v>5</v>
      </c>
      <c r="BN364" s="18" cm="1">
        <f t="array" aca="1" ref="BN364" ca="1">INDEX(Abilities[Min Damage], $BK364)</f>
        <v>12</v>
      </c>
      <c r="BO364" s="18" cm="1">
        <f t="array" aca="1" ref="BO364" ca="1">INDEX(Abilities[Max Damage], $BK364)</f>
        <v>18</v>
      </c>
      <c r="BP364" s="14">
        <f t="shared" ca="1" si="219"/>
        <v>15.696407448679746</v>
      </c>
      <c r="BQ364" t="str" cm="1">
        <f t="array" aca="1" ref="BQ364" ca="1">INDEX(Abilities[Special Effect], BK364)</f>
        <v>Vampire</v>
      </c>
      <c r="BR364" t="b" cm="1">
        <f t="array" aca="1" ref="BR364" ca="1">RAND() &lt;INDEX(Abilities[Effect Chance], BK364)*AZ364/100</f>
        <v>1</v>
      </c>
      <c r="BS364" t="str">
        <f t="shared" ca="1" si="220"/>
        <v>Vampire</v>
      </c>
      <c r="BT364" s="14">
        <f t="shared" ca="1" si="221"/>
        <v>15.696407448679746</v>
      </c>
      <c r="BU364" t="b">
        <f t="shared" ca="1" si="222"/>
        <v>0</v>
      </c>
      <c r="BV364" t="b">
        <f ca="1">AND(BU364, AS364=COUNTA(Parties[Opponent Party]))</f>
        <v>0</v>
      </c>
      <c r="BW364" s="14" cm="1">
        <f t="array" aca="1" ref="BW364" ca="1">INDEX(ElementMultiplier, AA364, BA364)*100/AY364</f>
        <v>1.5625</v>
      </c>
      <c r="BX364" s="18">
        <f t="shared" ca="1" si="196"/>
        <v>19</v>
      </c>
      <c r="BY364" s="18">
        <f t="shared" ca="1" si="197"/>
        <v>20</v>
      </c>
      <c r="BZ364" s="18">
        <f t="shared" ca="1" si="223"/>
        <v>77</v>
      </c>
      <c r="CA364" s="18">
        <f t="shared" ca="1" si="224"/>
        <v>110</v>
      </c>
      <c r="CB364" s="18">
        <f t="shared" ca="1" si="225"/>
        <v>80</v>
      </c>
      <c r="CC364" s="18">
        <f t="shared" ca="1" si="226"/>
        <v>100</v>
      </c>
      <c r="CD364" t="str">
        <f t="shared" ca="1" si="227"/>
        <v/>
      </c>
    </row>
  </sheetData>
  <conditionalFormatting sqref="C4:C6">
    <cfRule type="duplicateValues" dxfId="11" priority="22"/>
  </conditionalFormatting>
  <conditionalFormatting sqref="D4:D6">
    <cfRule type="duplicateValues" dxfId="10" priority="21"/>
  </conditionalFormatting>
  <conditionalFormatting sqref="BU3:BU364">
    <cfRule type="cellIs" dxfId="9" priority="20" operator="equal">
      <formula>TRUE</formula>
    </cfRule>
  </conditionalFormatting>
  <conditionalFormatting sqref="AJ3:AK364">
    <cfRule type="cellIs" dxfId="8" priority="19" operator="equal">
      <formula>TRUE</formula>
    </cfRule>
  </conditionalFormatting>
  <conditionalFormatting sqref="AV3:AV364 K3:K364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{5CACEC41-216A-4AE3-BAF8-CBCC9BB1A7C9}</x14:id>
        </ext>
      </extLst>
    </cfRule>
  </conditionalFormatting>
  <conditionalFormatting sqref="AW3:AW364"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{DD4FD98F-07CA-4EDB-BE33-7779F263A1D6}</x14:id>
        </ext>
      </extLst>
    </cfRule>
  </conditionalFormatting>
  <conditionalFormatting sqref="AX3:AX364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{0516AAF0-82A9-40BE-99C6-E320D002A986}</x14:id>
        </ext>
      </extLst>
    </cfRule>
  </conditionalFormatting>
  <conditionalFormatting sqref="BV3:BV364">
    <cfRule type="cellIs" dxfId="7" priority="14" operator="equal">
      <formula>TRUE</formula>
    </cfRule>
  </conditionalFormatting>
  <conditionalFormatting sqref="H3:H364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S3:AS364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:Y364">
    <cfRule type="cellIs" dxfId="6" priority="11" operator="equal">
      <formula>2</formula>
    </cfRule>
  </conditionalFormatting>
  <conditionalFormatting sqref="BJ3:BJ364">
    <cfRule type="cellIs" dxfId="5" priority="10" operator="equal">
      <formula>2</formula>
    </cfRule>
  </conditionalFormatting>
  <conditionalFormatting sqref="L3:L364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{74701D01-05E2-4966-B32E-37A6131FFB37}</x14:id>
        </ext>
      </extLst>
    </cfRule>
  </conditionalFormatting>
  <conditionalFormatting sqref="M3:M364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{FF838380-33DA-4917-A2F7-33C35FFF1FD1}</x14:id>
        </ext>
      </extLst>
    </cfRule>
  </conditionalFormatting>
  <conditionalFormatting sqref="N3:N364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{76A56DE9-DB33-4348-ACD0-89CE67A13B84}</x14:id>
        </ext>
      </extLst>
    </cfRule>
  </conditionalFormatting>
  <conditionalFormatting sqref="O3:O36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{EE22D79D-619E-4269-8016-E124D5D8812D}</x14:id>
        </ext>
      </extLst>
    </cfRule>
  </conditionalFormatting>
  <conditionalFormatting sqref="AY3:AY36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{8CC116B8-F979-490C-BF4F-BF5BDA02CEFA}</x14:id>
        </ext>
      </extLst>
    </cfRule>
  </conditionalFormatting>
  <conditionalFormatting sqref="AZ3:AZ364"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{E5CB3842-3BCC-4CBE-B2B3-0FA0F0987019}</x14:id>
        </ext>
      </extLst>
    </cfRule>
  </conditionalFormatting>
  <conditionalFormatting sqref="BR3:BS364">
    <cfRule type="cellIs" dxfId="4" priority="2" operator="equal">
      <formula>TRUE</formula>
    </cfRule>
  </conditionalFormatting>
  <conditionalFormatting sqref="AG3:AH364">
    <cfRule type="cellIs" dxfId="3" priority="1" operator="equal">
      <formula>TRUE</formula>
    </cfRule>
  </conditionalFormatting>
  <dataValidations count="1">
    <dataValidation type="list" allowBlank="1" showInputMessage="1" showErrorMessage="1" sqref="C4:D6" xr:uid="{BB44E834-F1A0-40AC-A54A-CD368E2AEFF3}">
      <formula1>INDIRECT("Monsters[Name]")</formula1>
    </dataValidation>
  </dataValidations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CEC41-216A-4AE3-BAF8-CBCC9BB1A7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AV3:AV364 K3:K364</xm:sqref>
        </x14:conditionalFormatting>
        <x14:conditionalFormatting xmlns:xm="http://schemas.microsoft.com/office/excel/2006/main">
          <x14:cfRule type="dataBar" id="{DD4FD98F-07CA-4EDB-BE33-7779F263A1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AW3:AW364</xm:sqref>
        </x14:conditionalFormatting>
        <x14:conditionalFormatting xmlns:xm="http://schemas.microsoft.com/office/excel/2006/main">
          <x14:cfRule type="dataBar" id="{0516AAF0-82A9-40BE-99C6-E320D002A9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AX3:AX364</xm:sqref>
        </x14:conditionalFormatting>
        <x14:conditionalFormatting xmlns:xm="http://schemas.microsoft.com/office/excel/2006/main">
          <x14:cfRule type="dataBar" id="{74701D01-05E2-4966-B32E-37A6131FFB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L3:L364</xm:sqref>
        </x14:conditionalFormatting>
        <x14:conditionalFormatting xmlns:xm="http://schemas.microsoft.com/office/excel/2006/main">
          <x14:cfRule type="dataBar" id="{FF838380-33DA-4917-A2F7-33C35FFF1F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M3:M364</xm:sqref>
        </x14:conditionalFormatting>
        <x14:conditionalFormatting xmlns:xm="http://schemas.microsoft.com/office/excel/2006/main">
          <x14:cfRule type="dataBar" id="{76A56DE9-DB33-4348-ACD0-89CE67A13B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N3:N364</xm:sqref>
        </x14:conditionalFormatting>
        <x14:conditionalFormatting xmlns:xm="http://schemas.microsoft.com/office/excel/2006/main">
          <x14:cfRule type="dataBar" id="{EE22D79D-619E-4269-8016-E124D5D881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O3:O364</xm:sqref>
        </x14:conditionalFormatting>
        <x14:conditionalFormatting xmlns:xm="http://schemas.microsoft.com/office/excel/2006/main">
          <x14:cfRule type="dataBar" id="{8CC116B8-F979-490C-BF4F-BF5BDA02CE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AY3:AY364</xm:sqref>
        </x14:conditionalFormatting>
        <x14:conditionalFormatting xmlns:xm="http://schemas.microsoft.com/office/excel/2006/main">
          <x14:cfRule type="dataBar" id="{E5CB3842-3BCC-4CBE-B2B3-0FA0F09870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AZ3:AZ364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16D34A4531B74B90DF4F52B0E9E41D" ma:contentTypeVersion="5" ma:contentTypeDescription="Create a new document." ma:contentTypeScope="" ma:versionID="a40f60a5bc9621931696fb8e91af10f7">
  <xsd:schema xmlns:xsd="http://www.w3.org/2001/XMLSchema" xmlns:xs="http://www.w3.org/2001/XMLSchema" xmlns:p="http://schemas.microsoft.com/office/2006/metadata/properties" xmlns:ns3="9e4741d8-09c7-4cd5-8740-52ac0a01dedc" xmlns:ns4="95a70460-2f45-4d9a-a381-846a9fe0d023" targetNamespace="http://schemas.microsoft.com/office/2006/metadata/properties" ma:root="true" ma:fieldsID="9ec90208a2687f6751bafb019f041a7d" ns3:_="" ns4:_="">
    <xsd:import namespace="9e4741d8-09c7-4cd5-8740-52ac0a01dedc"/>
    <xsd:import namespace="95a70460-2f45-4d9a-a381-846a9fe0d0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4741d8-09c7-4cd5-8740-52ac0a01de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a70460-2f45-4d9a-a381-846a9fe0d0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0CD73A-0717-40B3-A1D7-214F528061F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35D9CDC-793D-4824-9662-5FA3D7BF45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A9A79-3AFB-41A6-ADC9-C1AC9AE134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4741d8-09c7-4cd5-8740-52ac0a01dedc"/>
    <ds:schemaRef ds:uri="95a70460-2f45-4d9a-a381-846a9fe0d0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Monsters</vt:lpstr>
      <vt:lpstr>Elements and Effects</vt:lpstr>
      <vt:lpstr>Abilities</vt:lpstr>
      <vt:lpstr>Battle Sim</vt:lpstr>
      <vt:lpstr>AverageHit</vt:lpstr>
      <vt:lpstr>AverageHitDamage</vt:lpstr>
      <vt:lpstr>EFUPG</vt:lpstr>
      <vt:lpstr>ElementMultiplier</vt:lpstr>
      <vt:lpstr>Elements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Douglas Gregory</dc:creator>
  <cp:keywords/>
  <dc:description/>
  <cp:lastModifiedBy>Joseph Ballantyne</cp:lastModifiedBy>
  <cp:revision/>
  <dcterms:created xsi:type="dcterms:W3CDTF">2021-01-31T19:50:02Z</dcterms:created>
  <dcterms:modified xsi:type="dcterms:W3CDTF">2022-05-30T02:35:56Z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0x0101009216D34A4531B74B90DF4F52B0E9E41D</vt:lpwstr>
  </property>
</Properties>
</file>